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xWindow="0" yWindow="0" windowWidth="28800" windowHeight="11385" tabRatio="860" firstSheet="5" activeTab="9"/>
  </bookViews>
  <sheets>
    <sheet name="приложение 1" sheetId="1" r:id="rId1"/>
    <sheet name="приложение 2" sheetId="34" r:id="rId2"/>
    <sheet name="приложение 3" sheetId="15" r:id="rId3"/>
    <sheet name="приложение 4" sheetId="35" r:id="rId4"/>
    <sheet name="приложение 5" sheetId="5" r:id="rId5"/>
    <sheet name="приложение 6" sheetId="36" r:id="rId6"/>
    <sheet name="приложение 7" sheetId="7" r:id="rId7"/>
    <sheet name="приложение 8" sheetId="38" r:id="rId8"/>
    <sheet name="приложение 9" sheetId="29" r:id="rId9"/>
    <sheet name="приложение 10" sheetId="39" r:id="rId10"/>
  </sheets>
  <definedNames>
    <definedName name="_xlnm._FilterDatabase" localSheetId="9" hidden="1">'приложение 10'!$A$6:$L$365</definedName>
    <definedName name="_xlnm._FilterDatabase" localSheetId="2" hidden="1">'приложение 3'!$A$5:$V$364</definedName>
    <definedName name="_xlnm._FilterDatabase" localSheetId="3" hidden="1">'приложение 4'!$A$6:$V$366</definedName>
    <definedName name="_xlnm._FilterDatabase" localSheetId="4" hidden="1">'приложение 5'!$A$5:$F$298</definedName>
    <definedName name="_xlnm._FilterDatabase" localSheetId="5" hidden="1">'приложение 6'!$A$6:$F$292</definedName>
    <definedName name="_xlnm._FilterDatabase" localSheetId="8" hidden="1">'приложение 9'!$A$5:$K$362</definedName>
    <definedName name="Z_14FCFFF9_F599_4ACE_9E49_6DD44AC1D378_.wvu.FilterData" localSheetId="9" hidden="1">'приложение 10'!$A$6:$J$365</definedName>
    <definedName name="Z_14FCFFF9_F599_4ACE_9E49_6DD44AC1D378_.wvu.FilterData" localSheetId="2" hidden="1">'приложение 3'!$A$5:$H$364</definedName>
    <definedName name="Z_14FCFFF9_F599_4ACE_9E49_6DD44AC1D378_.wvu.FilterData" localSheetId="3" hidden="1">'приложение 4'!$A$6:$H$365</definedName>
    <definedName name="Z_14FCFFF9_F599_4ACE_9E49_6DD44AC1D378_.wvu.FilterData" localSheetId="8" hidden="1">'приложение 9'!$A$5:$I$361</definedName>
    <definedName name="Z_14FCFFF9_F599_4ACE_9E49_6DD44AC1D378_.wvu.PrintArea" localSheetId="9" hidden="1">'приложение 10'!$A$1:$G$365</definedName>
    <definedName name="Z_14FCFFF9_F599_4ACE_9E49_6DD44AC1D378_.wvu.PrintArea" localSheetId="2" hidden="1">'приложение 3'!$A$1:$F$369</definedName>
    <definedName name="Z_14FCFFF9_F599_4ACE_9E49_6DD44AC1D378_.wvu.PrintArea" localSheetId="3" hidden="1">'приложение 4'!$A$1:$F$370</definedName>
    <definedName name="Z_14FCFFF9_F599_4ACE_9E49_6DD44AC1D378_.wvu.PrintArea" localSheetId="4" hidden="1">'приложение 5'!$A$1:$D$5</definedName>
    <definedName name="Z_14FCFFF9_F599_4ACE_9E49_6DD44AC1D378_.wvu.PrintArea" localSheetId="5" hidden="1">'приложение 6'!$A$1:$D$6</definedName>
    <definedName name="Z_14FCFFF9_F599_4ACE_9E49_6DD44AC1D378_.wvu.PrintArea" localSheetId="8" hidden="1">'приложение 9'!$A$1:$G$366</definedName>
    <definedName name="Z_14FCFFF9_F599_4ACE_9E49_6DD44AC1D378_.wvu.PrintTitles" localSheetId="0" hidden="1">'приложение 1'!$4:$5</definedName>
    <definedName name="Z_14FCFFF9_F599_4ACE_9E49_6DD44AC1D378_.wvu.PrintTitles" localSheetId="9" hidden="1">'приложение 10'!$4:$6</definedName>
    <definedName name="Z_14FCFFF9_F599_4ACE_9E49_6DD44AC1D378_.wvu.PrintTitles" localSheetId="1" hidden="1">'приложение 2'!$4:$6</definedName>
    <definedName name="Z_14FCFFF9_F599_4ACE_9E49_6DD44AC1D378_.wvu.PrintTitles" localSheetId="2" hidden="1">'приложение 3'!$4:$5</definedName>
    <definedName name="Z_14FCFFF9_F599_4ACE_9E49_6DD44AC1D378_.wvu.PrintTitles" localSheetId="3" hidden="1">'приложение 4'!$4:$6</definedName>
    <definedName name="Z_14FCFFF9_F599_4ACE_9E49_6DD44AC1D378_.wvu.PrintTitles" localSheetId="4" hidden="1">'приложение 5'!$4:$5</definedName>
    <definedName name="Z_14FCFFF9_F599_4ACE_9E49_6DD44AC1D378_.wvu.PrintTitles" localSheetId="5" hidden="1">'приложение 6'!$4:$6</definedName>
    <definedName name="Z_14FCFFF9_F599_4ACE_9E49_6DD44AC1D378_.wvu.PrintTitles" localSheetId="6" hidden="1">'приложение 7'!$4:$5</definedName>
    <definedName name="Z_14FCFFF9_F599_4ACE_9E49_6DD44AC1D378_.wvu.PrintTitles" localSheetId="7" hidden="1">'приложение 8'!$4:$6</definedName>
    <definedName name="Z_14FCFFF9_F599_4ACE_9E49_6DD44AC1D378_.wvu.PrintTitles" localSheetId="8" hidden="1">'приложение 9'!$4:$5</definedName>
    <definedName name="Z_14FCFFF9_F599_4ACE_9E49_6DD44AC1D378_.wvu.Rows" localSheetId="9" hidden="1">'приложение 10'!#REF!,'приложение 10'!#REF!,'приложение 10'!#REF!,'приложение 10'!#REF!,'приложение 10'!#REF!,'приложение 10'!#REF!,'приложение 10'!#REF!,'приложение 10'!#REF!,'приложение 10'!#REF!,'приложение 10'!#REF!,'приложение 10'!$182:$185,'приложение 10'!#REF!,'приложение 10'!#REF!,'приложение 10'!#REF!,'приложение 10'!#REF!,'приложение 10'!$277:$280,'приложение 10'!#REF!,'приложение 10'!#REF!,'приложение 10'!$307:$307,'приложение 10'!#REF!,'приложение 10'!#REF!,'приложение 10'!#REF!,'приложение 10'!#REF!</definedName>
    <definedName name="Z_14FCFFF9_F599_4ACE_9E49_6DD44AC1D378_.wvu.Rows" localSheetId="2" hidden="1">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3'!#REF!,'приложение 3'!$159:$162,'приложение 3'!#REF!,'приложение 3'!#REF!,'приложение 3'!#REF!,'приложение 3'!#REF!,'приложение 3'!$240:$243,'приложение 3'!#REF!,'приложение 3'!#REF!,'приложение 3'!#REF!,'приложение 3'!#REF!,'приложение 3'!#REF!,'приложение 3'!#REF!,'приложение 3'!#REF!</definedName>
    <definedName name="Z_14FCFFF9_F599_4ACE_9E49_6DD44AC1D378_.wvu.Rows" localSheetId="3" hidden="1">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4'!$153:$156,'приложение 4'!#REF!,'приложение 4'!#REF!,'приложение 4'!#REF!,'приложение 4'!#REF!,'приложение 4'!$239:$242,'приложение 4'!#REF!,'приложение 4'!#REF!,'приложение 4'!#REF!,'приложение 4'!#REF!,'приложение 4'!#REF!,'приложение 4'!#REF!,'приложение 4'!#REF!</definedName>
    <definedName name="Z_14FCFFF9_F599_4ACE_9E49_6DD44AC1D378_.wvu.Rows" localSheetId="4" hidden="1">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</definedName>
    <definedName name="Z_14FCFFF9_F599_4ACE_9E49_6DD44AC1D378_.wvu.Rows" localSheetId="5" hidden="1">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</definedName>
    <definedName name="Z_14FCFFF9_F599_4ACE_9E49_6DD44AC1D378_.wvu.Rows" localSheetId="6" hidden="1">'приложение 7'!#REF!</definedName>
    <definedName name="Z_14FCFFF9_F599_4ACE_9E49_6DD44AC1D378_.wvu.Rows" localSheetId="7" hidden="1">'приложение 8'!#REF!</definedName>
    <definedName name="Z_14FCFFF9_F599_4ACE_9E49_6DD44AC1D378_.wvu.Rows" localSheetId="8" hidden="1">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9'!#REF!,'приложение 9'!#REF!</definedName>
    <definedName name="Z_44A7E017_3507_449F_AC36_4C253230B0BE_.wvu.FilterData" localSheetId="9" hidden="1">'приложение 10'!$A$6:$I$365</definedName>
    <definedName name="Z_44A7E017_3507_449F_AC36_4C253230B0BE_.wvu.FilterData" localSheetId="2" hidden="1">'приложение 3'!$A$5:$G$364</definedName>
    <definedName name="Z_44A7E017_3507_449F_AC36_4C253230B0BE_.wvu.FilterData" localSheetId="3" hidden="1">'приложение 4'!$A$6:$G$365</definedName>
    <definedName name="Z_44A7E017_3507_449F_AC36_4C253230B0BE_.wvu.FilterData" localSheetId="8" hidden="1">'приложение 9'!$A$5:$H$361</definedName>
    <definedName name="Z_44A7E017_3507_449F_AC36_4C253230B0BE_.wvu.PrintArea" localSheetId="9" hidden="1">'приложение 10'!$A$1:$G$365</definedName>
    <definedName name="Z_44A7E017_3507_449F_AC36_4C253230B0BE_.wvu.PrintArea" localSheetId="2" hidden="1">'приложение 3'!$A$1:$F$369</definedName>
    <definedName name="Z_44A7E017_3507_449F_AC36_4C253230B0BE_.wvu.PrintArea" localSheetId="3" hidden="1">'приложение 4'!$A$1:$F$370</definedName>
    <definedName name="Z_44A7E017_3507_449F_AC36_4C253230B0BE_.wvu.PrintArea" localSheetId="8" hidden="1">'приложение 9'!$A$1:$G$366</definedName>
    <definedName name="Z_44A7E017_3507_449F_AC36_4C253230B0BE_.wvu.PrintTitles" localSheetId="0" hidden="1">'приложение 1'!$4:$5</definedName>
    <definedName name="Z_44A7E017_3507_449F_AC36_4C253230B0BE_.wvu.PrintTitles" localSheetId="9" hidden="1">'приложение 10'!$4:$6</definedName>
    <definedName name="Z_44A7E017_3507_449F_AC36_4C253230B0BE_.wvu.PrintTitles" localSheetId="1" hidden="1">'приложение 2'!$4:$6</definedName>
    <definedName name="Z_44A7E017_3507_449F_AC36_4C253230B0BE_.wvu.PrintTitles" localSheetId="2" hidden="1">'приложение 3'!$4:$5</definedName>
    <definedName name="Z_44A7E017_3507_449F_AC36_4C253230B0BE_.wvu.PrintTitles" localSheetId="3" hidden="1">'приложение 4'!$4:$6</definedName>
    <definedName name="Z_44A7E017_3507_449F_AC36_4C253230B0BE_.wvu.PrintTitles" localSheetId="4" hidden="1">'приложение 5'!$4:$5</definedName>
    <definedName name="Z_44A7E017_3507_449F_AC36_4C253230B0BE_.wvu.PrintTitles" localSheetId="5" hidden="1">'приложение 6'!$4:$6</definedName>
    <definedName name="Z_44A7E017_3507_449F_AC36_4C253230B0BE_.wvu.PrintTitles" localSheetId="6" hidden="1">'приложение 7'!$4:$5</definedName>
    <definedName name="Z_44A7E017_3507_449F_AC36_4C253230B0BE_.wvu.PrintTitles" localSheetId="7" hidden="1">'приложение 8'!$4:$6</definedName>
    <definedName name="Z_44A7E017_3507_449F_AC36_4C253230B0BE_.wvu.PrintTitles" localSheetId="8" hidden="1">'приложение 9'!$4:$5</definedName>
    <definedName name="Z_44A7E017_3507_449F_AC36_4C253230B0BE_.wvu.Rows" localSheetId="0" hidden="1">'приложение 1'!#REF!,'приложение 1'!$47:$48,'приложение 1'!#REF!,'приложение 1'!$51:$53,'приложение 1'!#REF!,'приложение 1'!#REF!</definedName>
    <definedName name="Z_44A7E017_3507_449F_AC36_4C253230B0BE_.wvu.Rows" localSheetId="1" hidden="1">'приложение 2'!#REF!,'приложение 2'!$48:$49,'приложение 2'!#REF!,'приложение 2'!$52:$54,'приложение 2'!#REF!,'приложение 2'!#REF!</definedName>
    <definedName name="Z_44A7E017_3507_449F_AC36_4C253230B0BE_.wvu.Rows" localSheetId="4" hidden="1">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</definedName>
    <definedName name="Z_44A7E017_3507_449F_AC36_4C253230B0BE_.wvu.Rows" localSheetId="5" hidden="1">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</definedName>
    <definedName name="Z_44A7E017_3507_449F_AC36_4C253230B0BE_.wvu.Rows" localSheetId="6" hidden="1">'приложение 7'!#REF!</definedName>
    <definedName name="Z_44A7E017_3507_449F_AC36_4C253230B0BE_.wvu.Rows" localSheetId="7" hidden="1">'приложение 8'!#REF!</definedName>
    <definedName name="Z_6E026B7C_096C_48A7_8F9F_B6778D6DEF19_.wvu.FilterData" localSheetId="9" hidden="1">'приложение 10'!$A$6:$J$365</definedName>
    <definedName name="Z_6E026B7C_096C_48A7_8F9F_B6778D6DEF19_.wvu.FilterData" localSheetId="2" hidden="1">'приложение 3'!$A$5:$H$364</definedName>
    <definedName name="Z_6E026B7C_096C_48A7_8F9F_B6778D6DEF19_.wvu.FilterData" localSheetId="3" hidden="1">'приложение 4'!$A$6:$H$365</definedName>
    <definedName name="Z_6E026B7C_096C_48A7_8F9F_B6778D6DEF19_.wvu.FilterData" localSheetId="8" hidden="1">'приложение 9'!$A$5:$I$361</definedName>
    <definedName name="Z_6E026B7C_096C_48A7_8F9F_B6778D6DEF19_.wvu.PrintArea" localSheetId="9" hidden="1">'приложение 10'!$A$1:$G$365</definedName>
    <definedName name="Z_6E026B7C_096C_48A7_8F9F_B6778D6DEF19_.wvu.PrintArea" localSheetId="2" hidden="1">'приложение 3'!$A$1:$F$369</definedName>
    <definedName name="Z_6E026B7C_096C_48A7_8F9F_B6778D6DEF19_.wvu.PrintArea" localSheetId="3" hidden="1">'приложение 4'!$A$1:$F$370</definedName>
    <definedName name="Z_6E026B7C_096C_48A7_8F9F_B6778D6DEF19_.wvu.PrintArea" localSheetId="4" hidden="1">'приложение 5'!$A$1:$D$5</definedName>
    <definedName name="Z_6E026B7C_096C_48A7_8F9F_B6778D6DEF19_.wvu.PrintArea" localSheetId="5" hidden="1">'приложение 6'!$A$1:$D$6</definedName>
    <definedName name="Z_6E026B7C_096C_48A7_8F9F_B6778D6DEF19_.wvu.PrintArea" localSheetId="8" hidden="1">'приложение 9'!$A$1:$G$366</definedName>
    <definedName name="Z_6E026B7C_096C_48A7_8F9F_B6778D6DEF19_.wvu.PrintTitles" localSheetId="0" hidden="1">'приложение 1'!$4:$5</definedName>
    <definedName name="Z_6E026B7C_096C_48A7_8F9F_B6778D6DEF19_.wvu.PrintTitles" localSheetId="9" hidden="1">'приложение 10'!$4:$6</definedName>
    <definedName name="Z_6E026B7C_096C_48A7_8F9F_B6778D6DEF19_.wvu.PrintTitles" localSheetId="1" hidden="1">'приложение 2'!$4:$6</definedName>
    <definedName name="Z_6E026B7C_096C_48A7_8F9F_B6778D6DEF19_.wvu.PrintTitles" localSheetId="2" hidden="1">'приложение 3'!$4:$5</definedName>
    <definedName name="Z_6E026B7C_096C_48A7_8F9F_B6778D6DEF19_.wvu.PrintTitles" localSheetId="3" hidden="1">'приложение 4'!$4:$6</definedName>
    <definedName name="Z_6E026B7C_096C_48A7_8F9F_B6778D6DEF19_.wvu.PrintTitles" localSheetId="4" hidden="1">'приложение 5'!$4:$5</definedName>
    <definedName name="Z_6E026B7C_096C_48A7_8F9F_B6778D6DEF19_.wvu.PrintTitles" localSheetId="5" hidden="1">'приложение 6'!$4:$6</definedName>
    <definedName name="Z_6E026B7C_096C_48A7_8F9F_B6778D6DEF19_.wvu.PrintTitles" localSheetId="6" hidden="1">'приложение 7'!$4:$5</definedName>
    <definedName name="Z_6E026B7C_096C_48A7_8F9F_B6778D6DEF19_.wvu.PrintTitles" localSheetId="7" hidden="1">'приложение 8'!$4:$6</definedName>
    <definedName name="Z_6E026B7C_096C_48A7_8F9F_B6778D6DEF19_.wvu.PrintTitles" localSheetId="8" hidden="1">'приложение 9'!$4:$5</definedName>
    <definedName name="Z_6E026B7C_096C_48A7_8F9F_B6778D6DEF19_.wvu.Rows" localSheetId="0" hidden="1">'приложение 1'!#REF!,'приложение 1'!$47:$48,'приложение 1'!#REF!,'приложение 1'!$51:$53,'приложение 1'!#REF!,'приложение 1'!#REF!</definedName>
    <definedName name="Z_6E026B7C_096C_48A7_8F9F_B6778D6DEF19_.wvu.Rows" localSheetId="1" hidden="1">'приложение 2'!#REF!,'приложение 2'!$48:$49,'приложение 2'!#REF!,'приложение 2'!$52:$54,'приложение 2'!#REF!,'приложение 2'!#REF!</definedName>
    <definedName name="Z_6E026B7C_096C_48A7_8F9F_B6778D6DEF19_.wvu.Rows" localSheetId="4" hidden="1">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5'!#REF!,'приложение 5'!#REF!</definedName>
    <definedName name="Z_6E026B7C_096C_48A7_8F9F_B6778D6DEF19_.wvu.Rows" localSheetId="5" hidden="1">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6'!#REF!,'приложение 6'!#REF!</definedName>
    <definedName name="Z_6E026B7C_096C_48A7_8F9F_B6778D6DEF19_.wvu.Rows" localSheetId="6" hidden="1">'приложение 7'!#REF!</definedName>
    <definedName name="Z_6E026B7C_096C_48A7_8F9F_B6778D6DEF19_.wvu.Rows" localSheetId="7" hidden="1">'приложение 8'!#REF!</definedName>
    <definedName name="_xlnm.Print_Titles" localSheetId="0">'приложение 1'!$4:$5</definedName>
    <definedName name="_xlnm.Print_Titles" localSheetId="9">'приложение 10'!$4:$6</definedName>
    <definedName name="_xlnm.Print_Titles" localSheetId="1">'приложение 2'!$4:$6</definedName>
    <definedName name="_xlnm.Print_Titles" localSheetId="2">'приложение 3'!$4:$5</definedName>
    <definedName name="_xlnm.Print_Titles" localSheetId="3">'приложение 4'!$4:$6</definedName>
    <definedName name="_xlnm.Print_Titles" localSheetId="4">'приложение 5'!$4:$5</definedName>
    <definedName name="_xlnm.Print_Titles" localSheetId="5">'приложение 6'!$4:$6</definedName>
    <definedName name="_xlnm.Print_Titles" localSheetId="6">'приложение 7'!$4:$5</definedName>
    <definedName name="_xlnm.Print_Titles" localSheetId="7">'приложение 8'!$4:$6</definedName>
    <definedName name="_xlnm.Print_Titles" localSheetId="8">'приложение 9'!$4:$5</definedName>
    <definedName name="_xlnm.Print_Area" localSheetId="0">'приложение 1'!$A$1:$C$69</definedName>
    <definedName name="_xlnm.Print_Area" localSheetId="9">'приложение 10'!$A$1:$J$365</definedName>
    <definedName name="_xlnm.Print_Area" localSheetId="1">'приложение 2'!$A$1:$C$70</definedName>
    <definedName name="_xlnm.Print_Area" localSheetId="2">'приложение 3'!$A$1:$F$369</definedName>
    <definedName name="_xlnm.Print_Area" localSheetId="3">'приложение 4'!$A$1:$G$370</definedName>
    <definedName name="_xlnm.Print_Area" localSheetId="6">'приложение 7'!$A$1:$D$37</definedName>
    <definedName name="_xlnm.Print_Area" localSheetId="7">'приложение 8'!$A$1:$E$39</definedName>
    <definedName name="_xlnm.Print_Area" localSheetId="8">'приложение 9'!$A$1:$H$366</definedName>
  </definedNames>
  <calcPr calcId="152511"/>
  <customWorkbookViews>
    <customWorkbookView name="Stozhkova - Личное представление" guid="{14FCFFF9-F599-4ACE-9E49-6DD44AC1D378}" mergeInterval="0" personalView="1" maximized="1" xWindow="-8" yWindow="-8" windowWidth="1296" windowHeight="1000" tabRatio="965" activeSheetId="2"/>
    <customWorkbookView name="Stich - Личное представление" guid="{6E026B7C-096C-48A7-8F9F-B6778D6DEF19}" mergeInterval="0" personalView="1" maximized="1" xWindow="-8" yWindow="-8" windowWidth="1296" windowHeight="1000" tabRatio="965" activeSheetId="14"/>
    <customWorkbookView name="Rogulina - Личное представление" guid="{44A7E017-3507-449F-AC36-4C253230B0BE}" mergeInterval="0" personalView="1" maximized="1" xWindow="-8" yWindow="-8" windowWidth="1616" windowHeight="876" tabRatio="700" activeSheetId="1"/>
  </customWorkbookViews>
</workbook>
</file>

<file path=xl/calcChain.xml><?xml version="1.0" encoding="utf-8"?>
<calcChain xmlns="http://schemas.openxmlformats.org/spreadsheetml/2006/main">
  <c r="G223" i="39" l="1"/>
  <c r="H223" i="39"/>
  <c r="I223" i="39"/>
  <c r="J223" i="39"/>
  <c r="H226" i="29"/>
  <c r="G226" i="29"/>
  <c r="E52" i="36"/>
  <c r="D52" i="36"/>
  <c r="D55" i="5"/>
  <c r="G223" i="35"/>
  <c r="F223" i="35"/>
  <c r="F229" i="15"/>
  <c r="C69" i="34" l="1"/>
  <c r="C68" i="1"/>
  <c r="H119" i="39" l="1"/>
  <c r="I119" i="39"/>
  <c r="J119" i="39"/>
  <c r="G119" i="39"/>
  <c r="H122" i="29"/>
  <c r="G122" i="29"/>
  <c r="E240" i="36"/>
  <c r="D240" i="36"/>
  <c r="E231" i="36"/>
  <c r="D231" i="36"/>
  <c r="D250" i="5"/>
  <c r="D239" i="5"/>
  <c r="D238" i="5" s="1"/>
  <c r="D216" i="5"/>
  <c r="G119" i="35"/>
  <c r="F119" i="35"/>
  <c r="F122" i="15" l="1"/>
  <c r="J363" i="39" l="1"/>
  <c r="J362" i="39"/>
  <c r="J361" i="39" s="1"/>
  <c r="J360" i="39" s="1"/>
  <c r="J359" i="39" s="1"/>
  <c r="J358" i="39" s="1"/>
  <c r="J357" i="39" s="1"/>
  <c r="J355" i="39"/>
  <c r="J354" i="39" s="1"/>
  <c r="J353" i="39" s="1"/>
  <c r="J351" i="39"/>
  <c r="J350" i="39" s="1"/>
  <c r="J349" i="39" s="1"/>
  <c r="J348" i="39" s="1"/>
  <c r="J347" i="39" s="1"/>
  <c r="J345" i="39"/>
  <c r="J344" i="39" s="1"/>
  <c r="J343" i="39" s="1"/>
  <c r="J342" i="39" s="1"/>
  <c r="J340" i="39"/>
  <c r="J339" i="39"/>
  <c r="J338" i="39"/>
  <c r="J336" i="39"/>
  <c r="J335" i="39" s="1"/>
  <c r="J334" i="39" s="1"/>
  <c r="J333" i="39" s="1"/>
  <c r="J332" i="39" s="1"/>
  <c r="J328" i="39"/>
  <c r="J327" i="39"/>
  <c r="J326" i="39" s="1"/>
  <c r="J325" i="39" s="1"/>
  <c r="J324" i="39" s="1"/>
  <c r="J323" i="39" s="1"/>
  <c r="J321" i="39"/>
  <c r="J320" i="39"/>
  <c r="J319" i="39" s="1"/>
  <c r="J317" i="39"/>
  <c r="J316" i="39" s="1"/>
  <c r="J315" i="39" s="1"/>
  <c r="J313" i="39"/>
  <c r="J312" i="39"/>
  <c r="J311" i="39" s="1"/>
  <c r="J309" i="39"/>
  <c r="J308" i="39"/>
  <c r="J307" i="39"/>
  <c r="J303" i="39"/>
  <c r="J302" i="39" s="1"/>
  <c r="J301" i="39" s="1"/>
  <c r="J292" i="39" s="1"/>
  <c r="J299" i="39"/>
  <c r="J298" i="39"/>
  <c r="J297" i="39"/>
  <c r="J295" i="39"/>
  <c r="J294" i="39"/>
  <c r="J293" i="39"/>
  <c r="J290" i="39"/>
  <c r="J289" i="39" s="1"/>
  <c r="J288" i="39" s="1"/>
  <c r="J287" i="39" s="1"/>
  <c r="J282" i="39"/>
  <c r="J281" i="39" s="1"/>
  <c r="J277" i="39" s="1"/>
  <c r="J276" i="39" s="1"/>
  <c r="J275" i="39" s="1"/>
  <c r="J274" i="39" s="1"/>
  <c r="J273" i="39" s="1"/>
  <c r="J279" i="39"/>
  <c r="J278" i="39"/>
  <c r="J271" i="39"/>
  <c r="J270" i="39"/>
  <c r="J269" i="39" s="1"/>
  <c r="J268" i="39" s="1"/>
  <c r="J267" i="39" s="1"/>
  <c r="J266" i="39" s="1"/>
  <c r="J265" i="39" s="1"/>
  <c r="J263" i="39"/>
  <c r="J262" i="39" s="1"/>
  <c r="J261" i="39" s="1"/>
  <c r="J259" i="39"/>
  <c r="J258" i="39" s="1"/>
  <c r="J257" i="39" s="1"/>
  <c r="J255" i="39"/>
  <c r="J254" i="39"/>
  <c r="J253" i="39"/>
  <c r="J251" i="39"/>
  <c r="J250" i="39" s="1"/>
  <c r="J248" i="39"/>
  <c r="J247" i="39"/>
  <c r="J241" i="39"/>
  <c r="J240" i="39" s="1"/>
  <c r="J239" i="39" s="1"/>
  <c r="J238" i="39" s="1"/>
  <c r="J236" i="39"/>
  <c r="J235" i="39" s="1"/>
  <c r="J234" i="39" s="1"/>
  <c r="J233" i="39" s="1"/>
  <c r="J230" i="39"/>
  <c r="J229" i="39"/>
  <c r="J228" i="39"/>
  <c r="J227" i="39" s="1"/>
  <c r="J225" i="39"/>
  <c r="J224" i="39"/>
  <c r="J222" i="39"/>
  <c r="J218" i="39"/>
  <c r="J217" i="39" s="1"/>
  <c r="J216" i="39" s="1"/>
  <c r="J214" i="39"/>
  <c r="J213" i="39" s="1"/>
  <c r="J212" i="39" s="1"/>
  <c r="J206" i="39"/>
  <c r="J205" i="39" s="1"/>
  <c r="J204" i="39" s="1"/>
  <c r="J203" i="39" s="1"/>
  <c r="J202" i="39" s="1"/>
  <c r="J200" i="39"/>
  <c r="J199" i="39"/>
  <c r="J198" i="39"/>
  <c r="J197" i="39" s="1"/>
  <c r="J196" i="39" s="1"/>
  <c r="J195" i="39" s="1"/>
  <c r="J193" i="39"/>
  <c r="J192" i="39"/>
  <c r="J191" i="39" s="1"/>
  <c r="J189" i="39"/>
  <c r="J188" i="39" s="1"/>
  <c r="J186" i="39"/>
  <c r="J185" i="39" s="1"/>
  <c r="J182" i="39"/>
  <c r="J181" i="39"/>
  <c r="J180" i="39" s="1"/>
  <c r="J175" i="39"/>
  <c r="J174" i="39" s="1"/>
  <c r="J173" i="39" s="1"/>
  <c r="J172" i="39" s="1"/>
  <c r="J171" i="39" s="1"/>
  <c r="J170" i="39" s="1"/>
  <c r="J167" i="39"/>
  <c r="J166" i="39" s="1"/>
  <c r="J164" i="39"/>
  <c r="J163" i="39"/>
  <c r="J160" i="39"/>
  <c r="J159" i="39" s="1"/>
  <c r="J158" i="39" s="1"/>
  <c r="J155" i="39"/>
  <c r="J154" i="39" s="1"/>
  <c r="J153" i="39" s="1"/>
  <c r="J152" i="39" s="1"/>
  <c r="J148" i="39"/>
  <c r="J147" i="39"/>
  <c r="J146" i="39" s="1"/>
  <c r="J144" i="39"/>
  <c r="J143" i="39" s="1"/>
  <c r="J142" i="39" s="1"/>
  <c r="J140" i="39"/>
  <c r="J139" i="39" s="1"/>
  <c r="J138" i="39" s="1"/>
  <c r="J136" i="39"/>
  <c r="J135" i="39" s="1"/>
  <c r="J134" i="39" s="1"/>
  <c r="J132" i="39"/>
  <c r="J131" i="39"/>
  <c r="J130" i="39" s="1"/>
  <c r="J125" i="39"/>
  <c r="J124" i="39" s="1"/>
  <c r="J122" i="39"/>
  <c r="J121" i="39" s="1"/>
  <c r="J117" i="39"/>
  <c r="J116" i="39" s="1"/>
  <c r="J109" i="39"/>
  <c r="J108" i="39" s="1"/>
  <c r="J106" i="39"/>
  <c r="J104" i="39"/>
  <c r="J96" i="39"/>
  <c r="J95" i="39"/>
  <c r="J94" i="39" s="1"/>
  <c r="J93" i="39" s="1"/>
  <c r="J91" i="39"/>
  <c r="J90" i="39" s="1"/>
  <c r="J89" i="39" s="1"/>
  <c r="J88" i="39" s="1"/>
  <c r="J87" i="39" s="1"/>
  <c r="J85" i="39"/>
  <c r="J84" i="39"/>
  <c r="J83" i="39" s="1"/>
  <c r="J82" i="39" s="1"/>
  <c r="J80" i="39"/>
  <c r="J78" i="39"/>
  <c r="J76" i="39"/>
  <c r="J72" i="39"/>
  <c r="J71" i="39" s="1"/>
  <c r="J70" i="39" s="1"/>
  <c r="J66" i="39"/>
  <c r="J65" i="39"/>
  <c r="J63" i="39"/>
  <c r="J62" i="39" s="1"/>
  <c r="J61" i="39" s="1"/>
  <c r="J56" i="39"/>
  <c r="J55" i="39" s="1"/>
  <c r="J54" i="39" s="1"/>
  <c r="J53" i="39" s="1"/>
  <c r="J52" i="39" s="1"/>
  <c r="J50" i="39"/>
  <c r="J48" i="39"/>
  <c r="J47" i="39"/>
  <c r="J46" i="39" s="1"/>
  <c r="J44" i="39"/>
  <c r="J43" i="39" s="1"/>
  <c r="J42" i="39" s="1"/>
  <c r="J39" i="39"/>
  <c r="J38" i="39"/>
  <c r="J36" i="39"/>
  <c r="J35" i="39" s="1"/>
  <c r="J32" i="39"/>
  <c r="J31" i="39"/>
  <c r="J30" i="39" s="1"/>
  <c r="J26" i="39"/>
  <c r="J25" i="39" s="1"/>
  <c r="J24" i="39" s="1"/>
  <c r="J23" i="39" s="1"/>
  <c r="J20" i="39"/>
  <c r="J19" i="39"/>
  <c r="J18" i="39" s="1"/>
  <c r="J17" i="39" s="1"/>
  <c r="J16" i="39" s="1"/>
  <c r="J15" i="39" s="1"/>
  <c r="J13" i="39"/>
  <c r="J12" i="39"/>
  <c r="J11" i="39" s="1"/>
  <c r="J10" i="39" s="1"/>
  <c r="J9" i="39" s="1"/>
  <c r="J8" i="39" s="1"/>
  <c r="H363" i="39"/>
  <c r="H362" i="39"/>
  <c r="H361" i="39"/>
  <c r="H360" i="39" s="1"/>
  <c r="H359" i="39" s="1"/>
  <c r="H358" i="39" s="1"/>
  <c r="H357" i="39"/>
  <c r="H355" i="39"/>
  <c r="H354" i="39" s="1"/>
  <c r="H353" i="39" s="1"/>
  <c r="H351" i="39"/>
  <c r="H350" i="39" s="1"/>
  <c r="H349" i="39" s="1"/>
  <c r="H345" i="39"/>
  <c r="H344" i="39" s="1"/>
  <c r="H343" i="39" s="1"/>
  <c r="H342" i="39" s="1"/>
  <c r="H340" i="39"/>
  <c r="H339" i="39" s="1"/>
  <c r="H338" i="39" s="1"/>
  <c r="H336" i="39"/>
  <c r="H335" i="39" s="1"/>
  <c r="H334" i="39" s="1"/>
  <c r="H333" i="39" s="1"/>
  <c r="H328" i="39"/>
  <c r="H327" i="39" s="1"/>
  <c r="H326" i="39" s="1"/>
  <c r="H325" i="39" s="1"/>
  <c r="H324" i="39" s="1"/>
  <c r="H323" i="39" s="1"/>
  <c r="H321" i="39"/>
  <c r="H320" i="39" s="1"/>
  <c r="H319" i="39" s="1"/>
  <c r="H317" i="39"/>
  <c r="H316" i="39" s="1"/>
  <c r="H315" i="39" s="1"/>
  <c r="H313" i="39"/>
  <c r="H312" i="39" s="1"/>
  <c r="H311" i="39" s="1"/>
  <c r="H309" i="39"/>
  <c r="H308" i="39"/>
  <c r="H307" i="39"/>
  <c r="H303" i="39"/>
  <c r="H302" i="39"/>
  <c r="H301" i="39" s="1"/>
  <c r="H299" i="39"/>
  <c r="H298" i="39"/>
  <c r="H297" i="39" s="1"/>
  <c r="H295" i="39"/>
  <c r="H294" i="39"/>
  <c r="H293" i="39" s="1"/>
  <c r="H290" i="39"/>
  <c r="H289" i="39"/>
  <c r="H288" i="39"/>
  <c r="H287" i="39" s="1"/>
  <c r="H282" i="39"/>
  <c r="H281" i="39" s="1"/>
  <c r="H279" i="39"/>
  <c r="H278" i="39"/>
  <c r="H271" i="39"/>
  <c r="H270" i="39" s="1"/>
  <c r="H269" i="39" s="1"/>
  <c r="H268" i="39" s="1"/>
  <c r="H267" i="39" s="1"/>
  <c r="H266" i="39" s="1"/>
  <c r="H265" i="39" s="1"/>
  <c r="H263" i="39"/>
  <c r="H262" i="39" s="1"/>
  <c r="H261" i="39" s="1"/>
  <c r="H259" i="39"/>
  <c r="H258" i="39" s="1"/>
  <c r="H257" i="39" s="1"/>
  <c r="H255" i="39"/>
  <c r="H254" i="39" s="1"/>
  <c r="H253" i="39" s="1"/>
  <c r="H251" i="39"/>
  <c r="H250" i="39"/>
  <c r="H248" i="39"/>
  <c r="H247" i="39"/>
  <c r="H241" i="39"/>
  <c r="H240" i="39"/>
  <c r="H239" i="39" s="1"/>
  <c r="H238" i="39" s="1"/>
  <c r="H236" i="39"/>
  <c r="H235" i="39"/>
  <c r="H234" i="39" s="1"/>
  <c r="H233" i="39" s="1"/>
  <c r="H230" i="39"/>
  <c r="H229" i="39"/>
  <c r="H228" i="39" s="1"/>
  <c r="H227" i="39" s="1"/>
  <c r="H225" i="39"/>
  <c r="H224" i="39" s="1"/>
  <c r="H218" i="39"/>
  <c r="H217" i="39"/>
  <c r="H216" i="39" s="1"/>
  <c r="H214" i="39"/>
  <c r="H213" i="39" s="1"/>
  <c r="H212" i="39" s="1"/>
  <c r="H206" i="39"/>
  <c r="H205" i="39"/>
  <c r="H204" i="39" s="1"/>
  <c r="H203" i="39" s="1"/>
  <c r="H202" i="39" s="1"/>
  <c r="H200" i="39"/>
  <c r="H199" i="39" s="1"/>
  <c r="H198" i="39" s="1"/>
  <c r="H197" i="39" s="1"/>
  <c r="H196" i="39" s="1"/>
  <c r="H193" i="39"/>
  <c r="H192" i="39" s="1"/>
  <c r="H191" i="39" s="1"/>
  <c r="H189" i="39"/>
  <c r="H188" i="39" s="1"/>
  <c r="H186" i="39"/>
  <c r="H185" i="39" s="1"/>
  <c r="H182" i="39"/>
  <c r="H181" i="39" s="1"/>
  <c r="H180" i="39" s="1"/>
  <c r="H175" i="39"/>
  <c r="H174" i="39"/>
  <c r="H173" i="39" s="1"/>
  <c r="H172" i="39" s="1"/>
  <c r="H171" i="39" s="1"/>
  <c r="H170" i="39" s="1"/>
  <c r="H167" i="39"/>
  <c r="H166" i="39"/>
  <c r="H164" i="39"/>
  <c r="H163" i="39" s="1"/>
  <c r="H160" i="39"/>
  <c r="H159" i="39" s="1"/>
  <c r="H158" i="39" s="1"/>
  <c r="H155" i="39"/>
  <c r="H154" i="39"/>
  <c r="H153" i="39" s="1"/>
  <c r="H152" i="39" s="1"/>
  <c r="H148" i="39"/>
  <c r="H147" i="39" s="1"/>
  <c r="H146" i="39" s="1"/>
  <c r="H144" i="39"/>
  <c r="H143" i="39" s="1"/>
  <c r="H142" i="39" s="1"/>
  <c r="H140" i="39"/>
  <c r="H139" i="39" s="1"/>
  <c r="H138" i="39" s="1"/>
  <c r="H136" i="39"/>
  <c r="H135" i="39"/>
  <c r="H134" i="39" s="1"/>
  <c r="H132" i="39"/>
  <c r="H131" i="39" s="1"/>
  <c r="H130" i="39" s="1"/>
  <c r="H125" i="39"/>
  <c r="H124" i="39" s="1"/>
  <c r="H122" i="39"/>
  <c r="H121" i="39" s="1"/>
  <c r="H117" i="39"/>
  <c r="H116" i="39" s="1"/>
  <c r="H109" i="39"/>
  <c r="H108" i="39" s="1"/>
  <c r="H106" i="39"/>
  <c r="H104" i="39"/>
  <c r="H96" i="39"/>
  <c r="H95" i="39" s="1"/>
  <c r="H94" i="39" s="1"/>
  <c r="H93" i="39" s="1"/>
  <c r="H91" i="39"/>
  <c r="H90" i="39" s="1"/>
  <c r="H89" i="39" s="1"/>
  <c r="H88" i="39" s="1"/>
  <c r="H87" i="39" s="1"/>
  <c r="H85" i="39"/>
  <c r="H84" i="39" s="1"/>
  <c r="H83" i="39" s="1"/>
  <c r="H82" i="39" s="1"/>
  <c r="H80" i="39"/>
  <c r="H78" i="39"/>
  <c r="H76" i="39"/>
  <c r="H72" i="39"/>
  <c r="H71" i="39" s="1"/>
  <c r="H70" i="39" s="1"/>
  <c r="H66" i="39"/>
  <c r="H65" i="39" s="1"/>
  <c r="G66" i="39"/>
  <c r="G65" i="39" s="1"/>
  <c r="G72" i="39"/>
  <c r="G71" i="39" s="1"/>
  <c r="G70" i="39" s="1"/>
  <c r="G75" i="39"/>
  <c r="G74" i="39" s="1"/>
  <c r="G76" i="39"/>
  <c r="G78" i="39"/>
  <c r="G80" i="39"/>
  <c r="G85" i="39"/>
  <c r="G84" i="39" s="1"/>
  <c r="G83" i="39" s="1"/>
  <c r="G82" i="39" s="1"/>
  <c r="G91" i="39"/>
  <c r="G90" i="39" s="1"/>
  <c r="G89" i="39" s="1"/>
  <c r="G88" i="39" s="1"/>
  <c r="G87" i="39" s="1"/>
  <c r="G96" i="39"/>
  <c r="G95" i="39" s="1"/>
  <c r="G94" i="39" s="1"/>
  <c r="G93" i="39" s="1"/>
  <c r="G104" i="39"/>
  <c r="G106" i="39"/>
  <c r="G109" i="39"/>
  <c r="G108" i="39" s="1"/>
  <c r="G117" i="39"/>
  <c r="G116" i="39" s="1"/>
  <c r="G122" i="39"/>
  <c r="G121" i="39" s="1"/>
  <c r="G124" i="39"/>
  <c r="G125" i="39"/>
  <c r="G132" i="39"/>
  <c r="G131" i="39" s="1"/>
  <c r="G130" i="39" s="1"/>
  <c r="G137" i="39"/>
  <c r="G136" i="39" s="1"/>
  <c r="G135" i="39" s="1"/>
  <c r="G134" i="39" s="1"/>
  <c r="G140" i="39"/>
  <c r="G139" i="39" s="1"/>
  <c r="G138" i="39" s="1"/>
  <c r="G144" i="39"/>
  <c r="G143" i="39" s="1"/>
  <c r="G142" i="39" s="1"/>
  <c r="G148" i="39"/>
  <c r="G147" i="39" s="1"/>
  <c r="G146" i="39" s="1"/>
  <c r="G149" i="39"/>
  <c r="G155" i="39"/>
  <c r="G154" i="39" s="1"/>
  <c r="G153" i="39" s="1"/>
  <c r="G152" i="39" s="1"/>
  <c r="G160" i="39"/>
  <c r="G159" i="39" s="1"/>
  <c r="G158" i="39" s="1"/>
  <c r="G157" i="39" s="1"/>
  <c r="G164" i="39"/>
  <c r="G163" i="39" s="1"/>
  <c r="G167" i="39"/>
  <c r="G166" i="39" s="1"/>
  <c r="G162" i="39" s="1"/>
  <c r="G175" i="39"/>
  <c r="G174" i="39" s="1"/>
  <c r="G173" i="39" s="1"/>
  <c r="G172" i="39" s="1"/>
  <c r="G171" i="39" s="1"/>
  <c r="G170" i="39" s="1"/>
  <c r="G182" i="39"/>
  <c r="G181" i="39" s="1"/>
  <c r="G180" i="39" s="1"/>
  <c r="G186" i="39"/>
  <c r="G185" i="39" s="1"/>
  <c r="G189" i="39"/>
  <c r="G188" i="39" s="1"/>
  <c r="G193" i="39"/>
  <c r="G192" i="39" s="1"/>
  <c r="G191" i="39" s="1"/>
  <c r="G200" i="39"/>
  <c r="G199" i="39" s="1"/>
  <c r="G198" i="39" s="1"/>
  <c r="G197" i="39" s="1"/>
  <c r="G196" i="39" s="1"/>
  <c r="G206" i="39"/>
  <c r="G205" i="39" s="1"/>
  <c r="G204" i="39" s="1"/>
  <c r="G203" i="39" s="1"/>
  <c r="G202" i="39" s="1"/>
  <c r="G214" i="39"/>
  <c r="G213" i="39" s="1"/>
  <c r="G212" i="39" s="1"/>
  <c r="G218" i="39"/>
  <c r="G217" i="39" s="1"/>
  <c r="G216" i="39" s="1"/>
  <c r="G211" i="39" s="1"/>
  <c r="G210" i="39" s="1"/>
  <c r="G209" i="39" s="1"/>
  <c r="G225" i="39"/>
  <c r="G224" i="39" s="1"/>
  <c r="G222" i="39" s="1"/>
  <c r="G221" i="39" s="1"/>
  <c r="G230" i="39"/>
  <c r="G229" i="39" s="1"/>
  <c r="G228" i="39" s="1"/>
  <c r="G227" i="39" s="1"/>
  <c r="G236" i="39"/>
  <c r="G235" i="39" s="1"/>
  <c r="G234" i="39" s="1"/>
  <c r="G233" i="39" s="1"/>
  <c r="G242" i="39"/>
  <c r="G241" i="39" s="1"/>
  <c r="G240" i="39" s="1"/>
  <c r="G239" i="39" s="1"/>
  <c r="G238" i="39" s="1"/>
  <c r="G248" i="39"/>
  <c r="G247" i="39" s="1"/>
  <c r="G251" i="39"/>
  <c r="G250" i="39" s="1"/>
  <c r="G255" i="39"/>
  <c r="G254" i="39" s="1"/>
  <c r="G253" i="39" s="1"/>
  <c r="G257" i="39"/>
  <c r="G259" i="39"/>
  <c r="G258" i="39" s="1"/>
  <c r="G263" i="39"/>
  <c r="G262" i="39" s="1"/>
  <c r="G261" i="39" s="1"/>
  <c r="G271" i="39"/>
  <c r="G270" i="39" s="1"/>
  <c r="G269" i="39" s="1"/>
  <c r="G268" i="39" s="1"/>
  <c r="G267" i="39" s="1"/>
  <c r="G266" i="39" s="1"/>
  <c r="G265" i="39" s="1"/>
  <c r="G279" i="39"/>
  <c r="G278" i="39" s="1"/>
  <c r="G282" i="39"/>
  <c r="G281" i="39" s="1"/>
  <c r="G289" i="39"/>
  <c r="G288" i="39" s="1"/>
  <c r="G287" i="39" s="1"/>
  <c r="G290" i="39"/>
  <c r="G295" i="39"/>
  <c r="G294" i="39" s="1"/>
  <c r="G293" i="39" s="1"/>
  <c r="G299" i="39"/>
  <c r="G298" i="39" s="1"/>
  <c r="G297" i="39" s="1"/>
  <c r="G303" i="39"/>
  <c r="G302" i="39" s="1"/>
  <c r="G301" i="39" s="1"/>
  <c r="G309" i="39"/>
  <c r="G308" i="39" s="1"/>
  <c r="G307" i="39" s="1"/>
  <c r="G313" i="39"/>
  <c r="G312" i="39" s="1"/>
  <c r="G311" i="39" s="1"/>
  <c r="G316" i="39"/>
  <c r="G315" i="39" s="1"/>
  <c r="G317" i="39"/>
  <c r="G321" i="39"/>
  <c r="G320" i="39" s="1"/>
  <c r="G319" i="39" s="1"/>
  <c r="G328" i="39"/>
  <c r="G327" i="39" s="1"/>
  <c r="G326" i="39" s="1"/>
  <c r="G325" i="39" s="1"/>
  <c r="G324" i="39" s="1"/>
  <c r="G323" i="39" s="1"/>
  <c r="G335" i="39"/>
  <c r="G334" i="39" s="1"/>
  <c r="G333" i="39" s="1"/>
  <c r="G332" i="39" s="1"/>
  <c r="G336" i="39"/>
  <c r="G340" i="39"/>
  <c r="G339" i="39" s="1"/>
  <c r="G338" i="39" s="1"/>
  <c r="G345" i="39"/>
  <c r="G344" i="39" s="1"/>
  <c r="G343" i="39" s="1"/>
  <c r="G342" i="39" s="1"/>
  <c r="G349" i="39"/>
  <c r="G348" i="39" s="1"/>
  <c r="G347" i="39" s="1"/>
  <c r="G350" i="39"/>
  <c r="G351" i="39"/>
  <c r="G355" i="39"/>
  <c r="G354" i="39" s="1"/>
  <c r="G353" i="39" s="1"/>
  <c r="G363" i="39"/>
  <c r="G362" i="39" s="1"/>
  <c r="G361" i="39" s="1"/>
  <c r="G360" i="39" s="1"/>
  <c r="G359" i="39" s="1"/>
  <c r="G358" i="39" s="1"/>
  <c r="G357" i="39" s="1"/>
  <c r="H63" i="39"/>
  <c r="H62" i="39" s="1"/>
  <c r="H61" i="39" s="1"/>
  <c r="G63" i="39"/>
  <c r="G62" i="39" s="1"/>
  <c r="G61" i="39" s="1"/>
  <c r="H56" i="39"/>
  <c r="H55" i="39" s="1"/>
  <c r="H54" i="39" s="1"/>
  <c r="H53" i="39" s="1"/>
  <c r="H52" i="39" s="1"/>
  <c r="H50" i="39"/>
  <c r="H48" i="39"/>
  <c r="H44" i="39"/>
  <c r="H43" i="39" s="1"/>
  <c r="H42" i="39" s="1"/>
  <c r="H39" i="39"/>
  <c r="H38" i="39" s="1"/>
  <c r="H36" i="39"/>
  <c r="H35" i="39" s="1"/>
  <c r="H32" i="39"/>
  <c r="H31" i="39" s="1"/>
  <c r="H30" i="39" s="1"/>
  <c r="H26" i="39"/>
  <c r="H25" i="39" s="1"/>
  <c r="H24" i="39" s="1"/>
  <c r="H23" i="39" s="1"/>
  <c r="H20" i="39"/>
  <c r="H19" i="39" s="1"/>
  <c r="H18" i="39" s="1"/>
  <c r="H17" i="39" s="1"/>
  <c r="H16" i="39" s="1"/>
  <c r="H15" i="39" s="1"/>
  <c r="H13" i="39"/>
  <c r="H12" i="39" s="1"/>
  <c r="H11" i="39" s="1"/>
  <c r="H10" i="39" s="1"/>
  <c r="H9" i="39" s="1"/>
  <c r="H8" i="39" s="1"/>
  <c r="I363" i="39"/>
  <c r="I362" i="39"/>
  <c r="I361" i="39"/>
  <c r="I360" i="39" s="1"/>
  <c r="I359" i="39" s="1"/>
  <c r="I358" i="39"/>
  <c r="I357" i="39" s="1"/>
  <c r="I355" i="39"/>
  <c r="I354" i="39"/>
  <c r="I353" i="39"/>
  <c r="I351" i="39"/>
  <c r="I350" i="39" s="1"/>
  <c r="I349" i="39" s="1"/>
  <c r="I345" i="39"/>
  <c r="I344" i="39"/>
  <c r="I343" i="39"/>
  <c r="I342" i="39"/>
  <c r="I340" i="39"/>
  <c r="I339" i="39"/>
  <c r="I338" i="39"/>
  <c r="I336" i="39"/>
  <c r="I335" i="39" s="1"/>
  <c r="I334" i="39" s="1"/>
  <c r="I333" i="39" s="1"/>
  <c r="I332" i="39" s="1"/>
  <c r="I328" i="39"/>
  <c r="I327" i="39"/>
  <c r="I326" i="39" s="1"/>
  <c r="I325" i="39" s="1"/>
  <c r="I324" i="39"/>
  <c r="I323" i="39" s="1"/>
  <c r="I321" i="39"/>
  <c r="I320" i="39"/>
  <c r="I319" i="39"/>
  <c r="I317" i="39"/>
  <c r="I316" i="39" s="1"/>
  <c r="I315" i="39" s="1"/>
  <c r="I313" i="39"/>
  <c r="I312" i="39"/>
  <c r="I311" i="39" s="1"/>
  <c r="I309" i="39"/>
  <c r="I308" i="39"/>
  <c r="I307" i="39" s="1"/>
  <c r="I303" i="39"/>
  <c r="I302" i="39"/>
  <c r="I301" i="39" s="1"/>
  <c r="I299" i="39"/>
  <c r="I298" i="39" s="1"/>
  <c r="I297" i="39" s="1"/>
  <c r="I295" i="39"/>
  <c r="I294" i="39"/>
  <c r="I293" i="39" s="1"/>
  <c r="I290" i="39"/>
  <c r="I289" i="39"/>
  <c r="I288" i="39"/>
  <c r="I287" i="39" s="1"/>
  <c r="I282" i="39"/>
  <c r="I281" i="39" s="1"/>
  <c r="I279" i="39"/>
  <c r="I278" i="39"/>
  <c r="I277" i="39" s="1"/>
  <c r="I276" i="39" s="1"/>
  <c r="I275" i="39" s="1"/>
  <c r="I274" i="39" s="1"/>
  <c r="I273" i="39" s="1"/>
  <c r="I271" i="39"/>
  <c r="I270" i="39"/>
  <c r="I269" i="39" s="1"/>
  <c r="I268" i="39" s="1"/>
  <c r="I267" i="39" s="1"/>
  <c r="I266" i="39" s="1"/>
  <c r="I265" i="39" s="1"/>
  <c r="I263" i="39"/>
  <c r="I262" i="39" s="1"/>
  <c r="I261" i="39" s="1"/>
  <c r="I259" i="39"/>
  <c r="I258" i="39" s="1"/>
  <c r="I257" i="39" s="1"/>
  <c r="I255" i="39"/>
  <c r="I254" i="39"/>
  <c r="I253" i="39" s="1"/>
  <c r="I251" i="39"/>
  <c r="I250" i="39" s="1"/>
  <c r="I248" i="39"/>
  <c r="I247" i="39" s="1"/>
  <c r="I242" i="39"/>
  <c r="I241" i="39" s="1"/>
  <c r="I240" i="39" s="1"/>
  <c r="I239" i="39" s="1"/>
  <c r="I238" i="39" s="1"/>
  <c r="I236" i="39"/>
  <c r="I235" i="39"/>
  <c r="I234" i="39" s="1"/>
  <c r="I233" i="39" s="1"/>
  <c r="I230" i="39"/>
  <c r="I229" i="39"/>
  <c r="I228" i="39" s="1"/>
  <c r="I227" i="39" s="1"/>
  <c r="I225" i="39"/>
  <c r="I224" i="39" s="1"/>
  <c r="I218" i="39"/>
  <c r="I217" i="39"/>
  <c r="I216" i="39" s="1"/>
  <c r="I214" i="39"/>
  <c r="I213" i="39" s="1"/>
  <c r="I212" i="39" s="1"/>
  <c r="I206" i="39"/>
  <c r="I205" i="39"/>
  <c r="I204" i="39" s="1"/>
  <c r="I203" i="39" s="1"/>
  <c r="I202" i="39" s="1"/>
  <c r="I200" i="39"/>
  <c r="I199" i="39"/>
  <c r="I198" i="39"/>
  <c r="I197" i="39" s="1"/>
  <c r="I196" i="39" s="1"/>
  <c r="I193" i="39"/>
  <c r="I192" i="39" s="1"/>
  <c r="I191" i="39" s="1"/>
  <c r="I189" i="39"/>
  <c r="I188" i="39"/>
  <c r="I186" i="39"/>
  <c r="I185" i="39" s="1"/>
  <c r="I182" i="39"/>
  <c r="I181" i="39" s="1"/>
  <c r="I180" i="39" s="1"/>
  <c r="I175" i="39"/>
  <c r="I174" i="39" s="1"/>
  <c r="I173" i="39" s="1"/>
  <c r="I172" i="39" s="1"/>
  <c r="I171" i="39" s="1"/>
  <c r="I170" i="39" s="1"/>
  <c r="I167" i="39"/>
  <c r="I166" i="39"/>
  <c r="I164" i="39"/>
  <c r="I163" i="39" s="1"/>
  <c r="I162" i="39" s="1"/>
  <c r="I160" i="39"/>
  <c r="I159" i="39"/>
  <c r="I158" i="39"/>
  <c r="I155" i="39"/>
  <c r="I154" i="39" s="1"/>
  <c r="I153" i="39" s="1"/>
  <c r="I152" i="39" s="1"/>
  <c r="I149" i="39"/>
  <c r="I148" i="39" s="1"/>
  <c r="I147" i="39" s="1"/>
  <c r="I146" i="39"/>
  <c r="I144" i="39"/>
  <c r="I143" i="39" s="1"/>
  <c r="I142" i="39" s="1"/>
  <c r="I140" i="39"/>
  <c r="I139" i="39"/>
  <c r="I138" i="39" s="1"/>
  <c r="I137" i="39"/>
  <c r="I136" i="39"/>
  <c r="I135" i="39" s="1"/>
  <c r="I134" i="39" s="1"/>
  <c r="I132" i="39"/>
  <c r="I131" i="39"/>
  <c r="I130" i="39" s="1"/>
  <c r="I125" i="39"/>
  <c r="I124" i="39" s="1"/>
  <c r="I122" i="39"/>
  <c r="I121" i="39"/>
  <c r="I117" i="39"/>
  <c r="I116" i="39" s="1"/>
  <c r="I109" i="39"/>
  <c r="I108" i="39" s="1"/>
  <c r="I106" i="39"/>
  <c r="I104" i="39"/>
  <c r="I103" i="39"/>
  <c r="I96" i="39"/>
  <c r="I95" i="39" s="1"/>
  <c r="I94" i="39" s="1"/>
  <c r="I93" i="39" s="1"/>
  <c r="I91" i="39"/>
  <c r="I90" i="39" s="1"/>
  <c r="I89" i="39" s="1"/>
  <c r="I88" i="39" s="1"/>
  <c r="I87" i="39" s="1"/>
  <c r="I85" i="39"/>
  <c r="I84" i="39" s="1"/>
  <c r="I83" i="39" s="1"/>
  <c r="I82" i="39" s="1"/>
  <c r="I80" i="39"/>
  <c r="I78" i="39"/>
  <c r="I76" i="39"/>
  <c r="I75" i="39" s="1"/>
  <c r="I74" i="39" s="1"/>
  <c r="I72" i="39"/>
  <c r="I71" i="39"/>
  <c r="I70" i="39" s="1"/>
  <c r="I66" i="39"/>
  <c r="I65" i="39" s="1"/>
  <c r="I63" i="39"/>
  <c r="I62" i="39" s="1"/>
  <c r="I61" i="39" s="1"/>
  <c r="I56" i="39"/>
  <c r="I55" i="39" s="1"/>
  <c r="I54" i="39" s="1"/>
  <c r="I53" i="39"/>
  <c r="I52" i="39" s="1"/>
  <c r="I50" i="39"/>
  <c r="I48" i="39"/>
  <c r="I47" i="39" s="1"/>
  <c r="I46" i="39" s="1"/>
  <c r="I44" i="39"/>
  <c r="I43" i="39" s="1"/>
  <c r="I42" i="39" s="1"/>
  <c r="I39" i="39"/>
  <c r="I38" i="39" s="1"/>
  <c r="I37" i="39"/>
  <c r="I36" i="39" s="1"/>
  <c r="I35" i="39" s="1"/>
  <c r="I32" i="39"/>
  <c r="I31" i="39"/>
  <c r="I30" i="39" s="1"/>
  <c r="I26" i="39"/>
  <c r="I25" i="39" s="1"/>
  <c r="I24" i="39" s="1"/>
  <c r="I23" i="39" s="1"/>
  <c r="I20" i="39"/>
  <c r="I19" i="39" s="1"/>
  <c r="I18" i="39" s="1"/>
  <c r="I17" i="39" s="1"/>
  <c r="I16" i="39" s="1"/>
  <c r="I15" i="39" s="1"/>
  <c r="I13" i="39"/>
  <c r="I12" i="39" s="1"/>
  <c r="I11" i="39" s="1"/>
  <c r="I10" i="39" s="1"/>
  <c r="I9" i="39" s="1"/>
  <c r="I8" i="39" s="1"/>
  <c r="G56" i="39"/>
  <c r="G55" i="39" s="1"/>
  <c r="G54" i="39" s="1"/>
  <c r="G53" i="39" s="1"/>
  <c r="G52" i="39" s="1"/>
  <c r="G50" i="39"/>
  <c r="G48" i="39"/>
  <c r="G44" i="39"/>
  <c r="G43" i="39" s="1"/>
  <c r="G42" i="39" s="1"/>
  <c r="G39" i="39"/>
  <c r="G38" i="39"/>
  <c r="G37" i="39"/>
  <c r="G36" i="39" s="1"/>
  <c r="G35" i="39" s="1"/>
  <c r="G32" i="39"/>
  <c r="G31" i="39" s="1"/>
  <c r="G30" i="39"/>
  <c r="G26" i="39"/>
  <c r="G25" i="39" s="1"/>
  <c r="G24" i="39" s="1"/>
  <c r="G23" i="39" s="1"/>
  <c r="G20" i="39"/>
  <c r="G19" i="39"/>
  <c r="G18" i="39" s="1"/>
  <c r="G17" i="39" s="1"/>
  <c r="G16" i="39" s="1"/>
  <c r="G15" i="39" s="1"/>
  <c r="G13" i="39"/>
  <c r="G12" i="39" s="1"/>
  <c r="G11" i="39" s="1"/>
  <c r="G10" i="39" s="1"/>
  <c r="G9" i="39" s="1"/>
  <c r="G8" i="39" s="1"/>
  <c r="H359" i="29"/>
  <c r="H358" i="29"/>
  <c r="H357" i="29" s="1"/>
  <c r="H356" i="29" s="1"/>
  <c r="H355" i="29" s="1"/>
  <c r="H354" i="29" s="1"/>
  <c r="H353" i="29" s="1"/>
  <c r="H351" i="29"/>
  <c r="H350" i="29" s="1"/>
  <c r="H348" i="29"/>
  <c r="H347" i="29" s="1"/>
  <c r="H341" i="29"/>
  <c r="H340" i="29" s="1"/>
  <c r="H339" i="29" s="1"/>
  <c r="H337" i="29"/>
  <c r="H336" i="29" s="1"/>
  <c r="H335" i="29" s="1"/>
  <c r="H331" i="29"/>
  <c r="H330" i="29" s="1"/>
  <c r="H329" i="29" s="1"/>
  <c r="H328" i="29" s="1"/>
  <c r="H326" i="29"/>
  <c r="H325" i="29" s="1"/>
  <c r="H324" i="29" s="1"/>
  <c r="H322" i="29"/>
  <c r="H321" i="29" s="1"/>
  <c r="H320" i="29" s="1"/>
  <c r="H314" i="29"/>
  <c r="H313" i="29" s="1"/>
  <c r="H312" i="29" s="1"/>
  <c r="H311" i="29" s="1"/>
  <c r="H310" i="29" s="1"/>
  <c r="H309" i="29" s="1"/>
  <c r="H307" i="29"/>
  <c r="H306" i="29" s="1"/>
  <c r="H305" i="29" s="1"/>
  <c r="H303" i="29"/>
  <c r="H302" i="29" s="1"/>
  <c r="H301" i="29" s="1"/>
  <c r="H299" i="29"/>
  <c r="H298" i="29"/>
  <c r="H297" i="29" s="1"/>
  <c r="H295" i="29"/>
  <c r="H294" i="29" s="1"/>
  <c r="H293" i="29" s="1"/>
  <c r="H289" i="29"/>
  <c r="H288" i="29" s="1"/>
  <c r="H287" i="29" s="1"/>
  <c r="H285" i="29"/>
  <c r="H284" i="29"/>
  <c r="H283" i="29"/>
  <c r="H280" i="29"/>
  <c r="H279" i="29" s="1"/>
  <c r="H278" i="29" s="1"/>
  <c r="H277" i="29" s="1"/>
  <c r="H272" i="29"/>
  <c r="H271" i="29" s="1"/>
  <c r="H269" i="29"/>
  <c r="H268" i="29" s="1"/>
  <c r="H261" i="29"/>
  <c r="H260" i="29" s="1"/>
  <c r="H259" i="29" s="1"/>
  <c r="H257" i="29"/>
  <c r="H256" i="29" s="1"/>
  <c r="H255" i="29" s="1"/>
  <c r="H253" i="29"/>
  <c r="H252" i="29"/>
  <c r="H251" i="29" s="1"/>
  <c r="H249" i="29"/>
  <c r="H248" i="29" s="1"/>
  <c r="H246" i="29"/>
  <c r="H245" i="29" s="1"/>
  <c r="H239" i="29"/>
  <c r="H238" i="29" s="1"/>
  <c r="H237" i="29" s="1"/>
  <c r="H236" i="29" s="1"/>
  <c r="H234" i="29"/>
  <c r="H233" i="29" s="1"/>
  <c r="H232" i="29" s="1"/>
  <c r="H231" i="29" s="1"/>
  <c r="H228" i="29"/>
  <c r="H227" i="29" s="1"/>
  <c r="H221" i="29"/>
  <c r="H220" i="29" s="1"/>
  <c r="H219" i="29" s="1"/>
  <c r="H217" i="29"/>
  <c r="H216" i="29" s="1"/>
  <c r="H215" i="29" s="1"/>
  <c r="H209" i="29"/>
  <c r="H208" i="29" s="1"/>
  <c r="H207" i="29" s="1"/>
  <c r="H206" i="29" s="1"/>
  <c r="H205" i="29" s="1"/>
  <c r="H203" i="29"/>
  <c r="H202" i="29" s="1"/>
  <c r="H201" i="29" s="1"/>
  <c r="H200" i="29" s="1"/>
  <c r="H199" i="29" s="1"/>
  <c r="H196" i="29"/>
  <c r="H195" i="29" s="1"/>
  <c r="H194" i="29" s="1"/>
  <c r="H192" i="29"/>
  <c r="H191" i="29" s="1"/>
  <c r="H189" i="29"/>
  <c r="H188" i="29" s="1"/>
  <c r="H185" i="29"/>
  <c r="H184" i="29" s="1"/>
  <c r="H183" i="29" s="1"/>
  <c r="H178" i="29"/>
  <c r="H177" i="29" s="1"/>
  <c r="H176" i="29" s="1"/>
  <c r="H175" i="29" s="1"/>
  <c r="H174" i="29" s="1"/>
  <c r="H173" i="29" s="1"/>
  <c r="H170" i="29"/>
  <c r="H169" i="29" s="1"/>
  <c r="H167" i="29"/>
  <c r="H166" i="29" s="1"/>
  <c r="H163" i="29"/>
  <c r="H162" i="29" s="1"/>
  <c r="H161" i="29" s="1"/>
  <c r="H158" i="29"/>
  <c r="H157" i="29" s="1"/>
  <c r="H156" i="29" s="1"/>
  <c r="H155" i="29" s="1"/>
  <c r="H151" i="29"/>
  <c r="H150" i="29" s="1"/>
  <c r="H149" i="29" s="1"/>
  <c r="H147" i="29"/>
  <c r="H146" i="29" s="1"/>
  <c r="H144" i="29"/>
  <c r="H143" i="29" s="1"/>
  <c r="H140" i="29"/>
  <c r="H139" i="29" s="1"/>
  <c r="H138" i="29" s="1"/>
  <c r="H136" i="29"/>
  <c r="H135" i="29" s="1"/>
  <c r="H134" i="29" s="1"/>
  <c r="H132" i="29"/>
  <c r="H131" i="29" s="1"/>
  <c r="H130" i="29" s="1"/>
  <c r="H125" i="29"/>
  <c r="H124" i="29" s="1"/>
  <c r="H120" i="29"/>
  <c r="H119" i="29" s="1"/>
  <c r="H112" i="29"/>
  <c r="H111" i="29" s="1"/>
  <c r="H109" i="29"/>
  <c r="H107" i="29"/>
  <c r="H99" i="29"/>
  <c r="H98" i="29" s="1"/>
  <c r="H97" i="29" s="1"/>
  <c r="H96" i="29" s="1"/>
  <c r="H95" i="29" s="1"/>
  <c r="H93" i="29"/>
  <c r="H92" i="29" s="1"/>
  <c r="H91" i="29" s="1"/>
  <c r="H90" i="29" s="1"/>
  <c r="H88" i="29"/>
  <c r="H86" i="29"/>
  <c r="H84" i="29"/>
  <c r="H80" i="29"/>
  <c r="H79" i="29" s="1"/>
  <c r="H78" i="29" s="1"/>
  <c r="H74" i="29"/>
  <c r="H73" i="29" s="1"/>
  <c r="H71" i="29"/>
  <c r="H70" i="29" s="1"/>
  <c r="H69" i="29" s="1"/>
  <c r="H67" i="29"/>
  <c r="H66" i="29" s="1"/>
  <c r="H65" i="29" s="1"/>
  <c r="H63" i="29"/>
  <c r="H62" i="29" s="1"/>
  <c r="H61" i="29" s="1"/>
  <c r="H56" i="29"/>
  <c r="H55" i="29" s="1"/>
  <c r="H54" i="29" s="1"/>
  <c r="H53" i="29" s="1"/>
  <c r="H52" i="29" s="1"/>
  <c r="H50" i="29"/>
  <c r="H48" i="29"/>
  <c r="H44" i="29"/>
  <c r="H43" i="29" s="1"/>
  <c r="H42" i="29" s="1"/>
  <c r="H39" i="29"/>
  <c r="H38" i="29" s="1"/>
  <c r="H36" i="29"/>
  <c r="H35" i="29" s="1"/>
  <c r="H32" i="29"/>
  <c r="H31" i="29" s="1"/>
  <c r="H30" i="29" s="1"/>
  <c r="H26" i="29"/>
  <c r="H25" i="29" s="1"/>
  <c r="H24" i="29" s="1"/>
  <c r="H23" i="29" s="1"/>
  <c r="H22" i="29" s="1"/>
  <c r="H19" i="29"/>
  <c r="H18" i="29" s="1"/>
  <c r="H17" i="29" s="1"/>
  <c r="H16" i="29" s="1"/>
  <c r="H15" i="29" s="1"/>
  <c r="H14" i="29" s="1"/>
  <c r="H12" i="29"/>
  <c r="H11" i="29" s="1"/>
  <c r="H10" i="29" s="1"/>
  <c r="H9" i="29" s="1"/>
  <c r="H8" i="29" s="1"/>
  <c r="H7" i="29" s="1"/>
  <c r="G359" i="29"/>
  <c r="G358" i="29" s="1"/>
  <c r="G357" i="29" s="1"/>
  <c r="G356" i="29" s="1"/>
  <c r="G355" i="29" s="1"/>
  <c r="G354" i="29" s="1"/>
  <c r="G353" i="29" s="1"/>
  <c r="G351" i="29"/>
  <c r="G350" i="29" s="1"/>
  <c r="G348" i="29"/>
  <c r="G347" i="29" s="1"/>
  <c r="G341" i="29"/>
  <c r="G340" i="29" s="1"/>
  <c r="G339" i="29" s="1"/>
  <c r="G337" i="29"/>
  <c r="G336" i="29" s="1"/>
  <c r="G335" i="29" s="1"/>
  <c r="G331" i="29"/>
  <c r="G330" i="29" s="1"/>
  <c r="G329" i="29" s="1"/>
  <c r="G328" i="29" s="1"/>
  <c r="G326" i="29"/>
  <c r="G325" i="29"/>
  <c r="G324" i="29" s="1"/>
  <c r="G322" i="29"/>
  <c r="G321" i="29" s="1"/>
  <c r="G320" i="29" s="1"/>
  <c r="G314" i="29"/>
  <c r="G313" i="29" s="1"/>
  <c r="G312" i="29" s="1"/>
  <c r="G311" i="29" s="1"/>
  <c r="G310" i="29" s="1"/>
  <c r="G309" i="29" s="1"/>
  <c r="G307" i="29"/>
  <c r="G306" i="29"/>
  <c r="G305" i="29"/>
  <c r="G303" i="29"/>
  <c r="G302" i="29" s="1"/>
  <c r="G301" i="29" s="1"/>
  <c r="G299" i="29"/>
  <c r="G298" i="29"/>
  <c r="G297" i="29" s="1"/>
  <c r="G295" i="29"/>
  <c r="G294" i="29" s="1"/>
  <c r="G293" i="29" s="1"/>
  <c r="G289" i="29"/>
  <c r="G288" i="29"/>
  <c r="G287" i="29" s="1"/>
  <c r="G285" i="29"/>
  <c r="G284" i="29" s="1"/>
  <c r="G283" i="29" s="1"/>
  <c r="G280" i="29"/>
  <c r="G279" i="29" s="1"/>
  <c r="G278" i="29" s="1"/>
  <c r="G277" i="29" s="1"/>
  <c r="G272" i="29"/>
  <c r="G271" i="29" s="1"/>
  <c r="G269" i="29"/>
  <c r="G268" i="29" s="1"/>
  <c r="G261" i="29"/>
  <c r="G260" i="29" s="1"/>
  <c r="G259" i="29" s="1"/>
  <c r="G257" i="29"/>
  <c r="G256" i="29" s="1"/>
  <c r="G255" i="29" s="1"/>
  <c r="G253" i="29"/>
  <c r="G252" i="29" s="1"/>
  <c r="G251" i="29" s="1"/>
  <c r="G249" i="29"/>
  <c r="G248" i="29"/>
  <c r="G246" i="29"/>
  <c r="G245" i="29" s="1"/>
  <c r="G240" i="29"/>
  <c r="G239" i="29" s="1"/>
  <c r="G238" i="29" s="1"/>
  <c r="G237" i="29" s="1"/>
  <c r="G236" i="29" s="1"/>
  <c r="G234" i="29"/>
  <c r="G233" i="29" s="1"/>
  <c r="G232" i="29" s="1"/>
  <c r="G231" i="29" s="1"/>
  <c r="G228" i="29"/>
  <c r="G227" i="29" s="1"/>
  <c r="G221" i="29"/>
  <c r="G220" i="29" s="1"/>
  <c r="G219" i="29" s="1"/>
  <c r="G217" i="29"/>
  <c r="G216" i="29" s="1"/>
  <c r="G215" i="29" s="1"/>
  <c r="G209" i="29"/>
  <c r="G208" i="29"/>
  <c r="G207" i="29" s="1"/>
  <c r="G206" i="29" s="1"/>
  <c r="G205" i="29" s="1"/>
  <c r="G203" i="29"/>
  <c r="G202" i="29" s="1"/>
  <c r="G201" i="29" s="1"/>
  <c r="G200" i="29" s="1"/>
  <c r="G199" i="29" s="1"/>
  <c r="G198" i="29" s="1"/>
  <c r="G196" i="29"/>
  <c r="G195" i="29" s="1"/>
  <c r="G194" i="29" s="1"/>
  <c r="G192" i="29"/>
  <c r="G191" i="29"/>
  <c r="G189" i="29"/>
  <c r="G188" i="29" s="1"/>
  <c r="G185" i="29"/>
  <c r="G184" i="29"/>
  <c r="G183" i="29" s="1"/>
  <c r="G178" i="29"/>
  <c r="G177" i="29" s="1"/>
  <c r="G176" i="29" s="1"/>
  <c r="G175" i="29" s="1"/>
  <c r="G174" i="29" s="1"/>
  <c r="G173" i="29" s="1"/>
  <c r="G170" i="29"/>
  <c r="G169" i="29" s="1"/>
  <c r="G167" i="29"/>
  <c r="G166" i="29" s="1"/>
  <c r="G163" i="29"/>
  <c r="G162" i="29" s="1"/>
  <c r="G161" i="29" s="1"/>
  <c r="G158" i="29"/>
  <c r="G157" i="29" s="1"/>
  <c r="G156" i="29" s="1"/>
  <c r="G155" i="29" s="1"/>
  <c r="G152" i="29"/>
  <c r="G151" i="29" s="1"/>
  <c r="G150" i="29" s="1"/>
  <c r="G149" i="29" s="1"/>
  <c r="G147" i="29"/>
  <c r="G146" i="29"/>
  <c r="G144" i="29"/>
  <c r="G143" i="29" s="1"/>
  <c r="G140" i="29"/>
  <c r="G139" i="29"/>
  <c r="G138" i="29" s="1"/>
  <c r="G137" i="29"/>
  <c r="G136" i="29" s="1"/>
  <c r="G135" i="29" s="1"/>
  <c r="G134" i="29" s="1"/>
  <c r="G132" i="29"/>
  <c r="G131" i="29" s="1"/>
  <c r="G130" i="29" s="1"/>
  <c r="G125" i="29"/>
  <c r="G124" i="29" s="1"/>
  <c r="G120" i="29"/>
  <c r="G119" i="29" s="1"/>
  <c r="G118" i="29" s="1"/>
  <c r="G112" i="29"/>
  <c r="G111" i="29" s="1"/>
  <c r="G109" i="29"/>
  <c r="G107" i="29"/>
  <c r="G99" i="29"/>
  <c r="G98" i="29" s="1"/>
  <c r="G97" i="29" s="1"/>
  <c r="G96" i="29" s="1"/>
  <c r="G95" i="29" s="1"/>
  <c r="G93" i="29"/>
  <c r="G92" i="29" s="1"/>
  <c r="G91" i="29" s="1"/>
  <c r="G90" i="29" s="1"/>
  <c r="G88" i="29"/>
  <c r="G86" i="29"/>
  <c r="G84" i="29"/>
  <c r="G80" i="29"/>
  <c r="G79" i="29" s="1"/>
  <c r="G78" i="29" s="1"/>
  <c r="G74" i="29"/>
  <c r="G73" i="29" s="1"/>
  <c r="G71" i="29"/>
  <c r="G70" i="29" s="1"/>
  <c r="G69" i="29" s="1"/>
  <c r="G67" i="29"/>
  <c r="G66" i="29" s="1"/>
  <c r="G65" i="29" s="1"/>
  <c r="G63" i="29"/>
  <c r="G62" i="29" s="1"/>
  <c r="G61" i="29" s="1"/>
  <c r="G56" i="29"/>
  <c r="G55" i="29" s="1"/>
  <c r="G54" i="29" s="1"/>
  <c r="G53" i="29" s="1"/>
  <c r="G52" i="29" s="1"/>
  <c r="G50" i="29"/>
  <c r="G48" i="29"/>
  <c r="G44" i="29"/>
  <c r="G43" i="29"/>
  <c r="G42" i="29" s="1"/>
  <c r="G39" i="29"/>
  <c r="G38" i="29" s="1"/>
  <c r="G36" i="29"/>
  <c r="G35" i="29" s="1"/>
  <c r="G32" i="29"/>
  <c r="G31" i="29" s="1"/>
  <c r="G30" i="29" s="1"/>
  <c r="G26" i="29"/>
  <c r="G25" i="29" s="1"/>
  <c r="G24" i="29" s="1"/>
  <c r="G23" i="29" s="1"/>
  <c r="G22" i="29" s="1"/>
  <c r="G19" i="29"/>
  <c r="G18" i="29" s="1"/>
  <c r="G17" i="29" s="1"/>
  <c r="G16" i="29" s="1"/>
  <c r="G15" i="29" s="1"/>
  <c r="G14" i="29" s="1"/>
  <c r="G12" i="29"/>
  <c r="G11" i="29" s="1"/>
  <c r="G10" i="29" s="1"/>
  <c r="G9" i="29" s="1"/>
  <c r="G8" i="29" s="1"/>
  <c r="G7" i="29" s="1"/>
  <c r="E286" i="36"/>
  <c r="E285" i="36" s="1"/>
  <c r="E284" i="36" s="1"/>
  <c r="D286" i="36"/>
  <c r="D285" i="36" s="1"/>
  <c r="D284" i="36" s="1"/>
  <c r="E107" i="36"/>
  <c r="E106" i="36" s="1"/>
  <c r="D107" i="36"/>
  <c r="D106" i="36" s="1"/>
  <c r="E209" i="36"/>
  <c r="D209" i="36"/>
  <c r="E206" i="36"/>
  <c r="E205" i="36" s="1"/>
  <c r="E204" i="36" s="1"/>
  <c r="D206" i="36"/>
  <c r="E67" i="36"/>
  <c r="E66" i="36" s="1"/>
  <c r="E65" i="36" s="1"/>
  <c r="D67" i="36"/>
  <c r="D66" i="36" s="1"/>
  <c r="D65" i="36" s="1"/>
  <c r="E39" i="36"/>
  <c r="E38" i="36" s="1"/>
  <c r="E37" i="36" s="1"/>
  <c r="D39" i="36"/>
  <c r="D38" i="36" s="1"/>
  <c r="D37" i="36" s="1"/>
  <c r="E290" i="36"/>
  <c r="E289" i="36" s="1"/>
  <c r="E288" i="36" s="1"/>
  <c r="E282" i="36"/>
  <c r="E281" i="36" s="1"/>
  <c r="E280" i="36" s="1"/>
  <c r="E279" i="36" s="1"/>
  <c r="E278" i="36"/>
  <c r="E277" i="36" s="1"/>
  <c r="E276" i="36" s="1"/>
  <c r="E275" i="36" s="1"/>
  <c r="E274" i="36"/>
  <c r="E273" i="36" s="1"/>
  <c r="E272" i="36" s="1"/>
  <c r="E271" i="36" s="1"/>
  <c r="E270" i="36"/>
  <c r="E269" i="36" s="1"/>
  <c r="E268" i="36" s="1"/>
  <c r="E267" i="36" s="1"/>
  <c r="E263" i="36"/>
  <c r="E262" i="36" s="1"/>
  <c r="E261" i="36" s="1"/>
  <c r="E260" i="36" s="1"/>
  <c r="E259" i="36" s="1"/>
  <c r="E257" i="36"/>
  <c r="E256" i="36" s="1"/>
  <c r="E255" i="36" s="1"/>
  <c r="E254" i="36" s="1"/>
  <c r="E253" i="36" s="1"/>
  <c r="E251" i="36"/>
  <c r="E250" i="36" s="1"/>
  <c r="E249" i="36" s="1"/>
  <c r="E247" i="36"/>
  <c r="E246" i="36" s="1"/>
  <c r="E245" i="36" s="1"/>
  <c r="E243" i="36"/>
  <c r="E242" i="36" s="1"/>
  <c r="E238" i="36"/>
  <c r="E237" i="36" s="1"/>
  <c r="E234" i="36"/>
  <c r="E233" i="36" s="1"/>
  <c r="E229" i="36"/>
  <c r="E228" i="36" s="1"/>
  <c r="E224" i="36"/>
  <c r="E222" i="36"/>
  <c r="E218" i="36"/>
  <c r="E217" i="36" s="1"/>
  <c r="E216" i="36" s="1"/>
  <c r="E213" i="36"/>
  <c r="E211" i="36"/>
  <c r="E202" i="36"/>
  <c r="E201" i="36" s="1"/>
  <c r="E199" i="36"/>
  <c r="E198" i="36" s="1"/>
  <c r="E195" i="36"/>
  <c r="E194" i="36" s="1"/>
  <c r="E192" i="36"/>
  <c r="E191" i="36" s="1"/>
  <c r="E186" i="36"/>
  <c r="E185" i="36" s="1"/>
  <c r="E184" i="36" s="1"/>
  <c r="E182" i="36"/>
  <c r="E181" i="36" s="1"/>
  <c r="E180" i="36" s="1"/>
  <c r="E176" i="36"/>
  <c r="E175" i="36" s="1"/>
  <c r="E174" i="36" s="1"/>
  <c r="E173" i="36" s="1"/>
  <c r="E171" i="36"/>
  <c r="E170" i="36" s="1"/>
  <c r="E169" i="36" s="1"/>
  <c r="E168" i="36" s="1"/>
  <c r="E165" i="36"/>
  <c r="E164" i="36" s="1"/>
  <c r="E162" i="36"/>
  <c r="E161" i="36" s="1"/>
  <c r="E159" i="36"/>
  <c r="E158" i="36" s="1"/>
  <c r="E157" i="36" s="1"/>
  <c r="E156" i="36" s="1"/>
  <c r="E153" i="36"/>
  <c r="E152" i="36" s="1"/>
  <c r="E151" i="36" s="1"/>
  <c r="E149" i="36"/>
  <c r="E148" i="36" s="1"/>
  <c r="E147" i="36" s="1"/>
  <c r="E144" i="36"/>
  <c r="E143" i="36" s="1"/>
  <c r="E142" i="36" s="1"/>
  <c r="E140" i="36"/>
  <c r="E139" i="36" s="1"/>
  <c r="E138" i="36" s="1"/>
  <c r="E136" i="36"/>
  <c r="E135" i="36" s="1"/>
  <c r="E134" i="36" s="1"/>
  <c r="E132" i="36"/>
  <c r="E131" i="36" s="1"/>
  <c r="E130" i="36" s="1"/>
  <c r="E129" i="36"/>
  <c r="E128" i="36" s="1"/>
  <c r="E127" i="36" s="1"/>
  <c r="E126" i="36" s="1"/>
  <c r="E125" i="36"/>
  <c r="E124" i="36" s="1"/>
  <c r="E123" i="36" s="1"/>
  <c r="E122" i="36" s="1"/>
  <c r="E118" i="36"/>
  <c r="E117" i="36" s="1"/>
  <c r="E116" i="36" s="1"/>
  <c r="E115" i="36"/>
  <c r="E114" i="36" s="1"/>
  <c r="E113" i="36" s="1"/>
  <c r="E112" i="36" s="1"/>
  <c r="E110" i="36"/>
  <c r="E109" i="36" s="1"/>
  <c r="E103" i="36"/>
  <c r="E102" i="36" s="1"/>
  <c r="E100" i="36"/>
  <c r="E99" i="36" s="1"/>
  <c r="E94" i="36"/>
  <c r="E93" i="36" s="1"/>
  <c r="E92" i="36" s="1"/>
  <c r="E91" i="36" s="1"/>
  <c r="E89" i="36"/>
  <c r="E88" i="36" s="1"/>
  <c r="E87" i="36" s="1"/>
  <c r="E85" i="36"/>
  <c r="E84" i="36" s="1"/>
  <c r="E82" i="36"/>
  <c r="E81" i="36" s="1"/>
  <c r="E79" i="36"/>
  <c r="E78" i="36" s="1"/>
  <c r="E77" i="36" s="1"/>
  <c r="E76" i="36" s="1"/>
  <c r="E72" i="36"/>
  <c r="E71" i="36" s="1"/>
  <c r="E70" i="36" s="1"/>
  <c r="E69" i="36" s="1"/>
  <c r="E63" i="36"/>
  <c r="E62" i="36" s="1"/>
  <c r="E61" i="36" s="1"/>
  <c r="E59" i="36"/>
  <c r="E58" i="36" s="1"/>
  <c r="E57" i="36" s="1"/>
  <c r="E54" i="36"/>
  <c r="E53" i="36" s="1"/>
  <c r="E48" i="36"/>
  <c r="E47" i="36" s="1"/>
  <c r="E45" i="36"/>
  <c r="E44" i="36" s="1"/>
  <c r="E35" i="36"/>
  <c r="E34" i="36" s="1"/>
  <c r="E33" i="36" s="1"/>
  <c r="E31" i="36"/>
  <c r="E30" i="36" s="1"/>
  <c r="E29" i="36" s="1"/>
  <c r="E26" i="36"/>
  <c r="E25" i="36" s="1"/>
  <c r="E24" i="36" s="1"/>
  <c r="E23" i="36" s="1"/>
  <c r="E20" i="36"/>
  <c r="E19" i="36" s="1"/>
  <c r="E18" i="36" s="1"/>
  <c r="E17" i="36" s="1"/>
  <c r="E15" i="36"/>
  <c r="E14" i="36" s="1"/>
  <c r="E13" i="36" s="1"/>
  <c r="E11" i="36"/>
  <c r="E10" i="36" s="1"/>
  <c r="E9" i="36" s="1"/>
  <c r="I348" i="39" l="1"/>
  <c r="I347" i="39" s="1"/>
  <c r="I102" i="39"/>
  <c r="I101" i="39" s="1"/>
  <c r="I100" i="39" s="1"/>
  <c r="I99" i="39" s="1"/>
  <c r="I98" i="39" s="1"/>
  <c r="I129" i="39"/>
  <c r="I128" i="39" s="1"/>
  <c r="I127" i="39" s="1"/>
  <c r="I184" i="39"/>
  <c r="I292" i="39"/>
  <c r="G184" i="39"/>
  <c r="G179" i="39" s="1"/>
  <c r="G178" i="39" s="1"/>
  <c r="G177" i="39" s="1"/>
  <c r="G169" i="39" s="1"/>
  <c r="J211" i="39"/>
  <c r="J210" i="39" s="1"/>
  <c r="J209" i="39" s="1"/>
  <c r="J221" i="39"/>
  <c r="J220" i="39" s="1"/>
  <c r="J208" i="39" s="1"/>
  <c r="J306" i="39"/>
  <c r="J305" i="39" s="1"/>
  <c r="I41" i="39"/>
  <c r="I69" i="39"/>
  <c r="I179" i="39"/>
  <c r="I178" i="39" s="1"/>
  <c r="I177" i="39" s="1"/>
  <c r="I169" i="39" s="1"/>
  <c r="J75" i="39"/>
  <c r="J74" i="39" s="1"/>
  <c r="H103" i="39"/>
  <c r="H102" i="39" s="1"/>
  <c r="H101" i="39" s="1"/>
  <c r="H100" i="39" s="1"/>
  <c r="H99" i="39" s="1"/>
  <c r="H98" i="39" s="1"/>
  <c r="H277" i="39"/>
  <c r="H276" i="39" s="1"/>
  <c r="H275" i="39" s="1"/>
  <c r="H274" i="39" s="1"/>
  <c r="H273" i="39" s="1"/>
  <c r="J34" i="39"/>
  <c r="J29" i="39" s="1"/>
  <c r="J103" i="39"/>
  <c r="J162" i="39"/>
  <c r="J157" i="39" s="1"/>
  <c r="J151" i="39" s="1"/>
  <c r="J150" i="39" s="1"/>
  <c r="J184" i="39"/>
  <c r="J232" i="39"/>
  <c r="J246" i="39"/>
  <c r="J245" i="39" s="1"/>
  <c r="J244" i="39" s="1"/>
  <c r="J243" i="39" s="1"/>
  <c r="G34" i="29"/>
  <c r="G230" i="29"/>
  <c r="H118" i="29"/>
  <c r="H117" i="29" s="1"/>
  <c r="H116" i="29" s="1"/>
  <c r="H115" i="29" s="1"/>
  <c r="E227" i="36"/>
  <c r="I222" i="39"/>
  <c r="I221" i="39" s="1"/>
  <c r="I220" i="39" s="1"/>
  <c r="I68" i="39"/>
  <c r="J102" i="39"/>
  <c r="J101" i="39" s="1"/>
  <c r="J100" i="39" s="1"/>
  <c r="J99" i="39" s="1"/>
  <c r="J98" i="39" s="1"/>
  <c r="J60" i="39"/>
  <c r="J59" i="39" s="1"/>
  <c r="I60" i="39"/>
  <c r="I59" i="39" s="1"/>
  <c r="I34" i="39"/>
  <c r="I29" i="39" s="1"/>
  <c r="I28" i="39" s="1"/>
  <c r="I22" i="39" s="1"/>
  <c r="J115" i="39"/>
  <c r="J114" i="39" s="1"/>
  <c r="J113" i="39" s="1"/>
  <c r="J112" i="39" s="1"/>
  <c r="G115" i="39"/>
  <c r="G114" i="39" s="1"/>
  <c r="G113" i="39" s="1"/>
  <c r="G112" i="39" s="1"/>
  <c r="G244" i="29"/>
  <c r="G243" i="29" s="1"/>
  <c r="G242" i="29" s="1"/>
  <c r="G241" i="29" s="1"/>
  <c r="G187" i="29"/>
  <c r="G182" i="29" s="1"/>
  <c r="G181" i="29" s="1"/>
  <c r="G180" i="29" s="1"/>
  <c r="G172" i="29" s="1"/>
  <c r="G225" i="29"/>
  <c r="G224" i="29" s="1"/>
  <c r="G223" i="29" s="1"/>
  <c r="G319" i="29"/>
  <c r="G318" i="29" s="1"/>
  <c r="G334" i="29"/>
  <c r="G333" i="29" s="1"/>
  <c r="G346" i="29"/>
  <c r="G345" i="29" s="1"/>
  <c r="G344" i="29" s="1"/>
  <c r="G343" i="29" s="1"/>
  <c r="H187" i="29"/>
  <c r="H182" i="29" s="1"/>
  <c r="H181" i="29" s="1"/>
  <c r="H180" i="29" s="1"/>
  <c r="G47" i="29"/>
  <c r="G46" i="29" s="1"/>
  <c r="G41" i="29" s="1"/>
  <c r="G83" i="29"/>
  <c r="G82" i="29" s="1"/>
  <c r="G77" i="29" s="1"/>
  <c r="G76" i="29" s="1"/>
  <c r="G106" i="29"/>
  <c r="G105" i="29" s="1"/>
  <c r="G104" i="29" s="1"/>
  <c r="G103" i="29" s="1"/>
  <c r="G102" i="29" s="1"/>
  <c r="G101" i="29" s="1"/>
  <c r="G142" i="29"/>
  <c r="G165" i="29"/>
  <c r="G160" i="29" s="1"/>
  <c r="G154" i="29" s="1"/>
  <c r="G153" i="29" s="1"/>
  <c r="G60" i="29"/>
  <c r="G59" i="29" s="1"/>
  <c r="E179" i="36"/>
  <c r="E178" i="36" s="1"/>
  <c r="J69" i="39"/>
  <c r="J68" i="39" s="1"/>
  <c r="J58" i="39" s="1"/>
  <c r="J179" i="39"/>
  <c r="J178" i="39" s="1"/>
  <c r="J177" i="39" s="1"/>
  <c r="J169" i="39" s="1"/>
  <c r="J286" i="39"/>
  <c r="J285" i="39" s="1"/>
  <c r="J284" i="39" s="1"/>
  <c r="J41" i="39"/>
  <c r="J129" i="39"/>
  <c r="J128" i="39" s="1"/>
  <c r="J127" i="39" s="1"/>
  <c r="J331" i="39"/>
  <c r="J330" i="39" s="1"/>
  <c r="H348" i="39"/>
  <c r="H347" i="39" s="1"/>
  <c r="H332" i="39"/>
  <c r="H331" i="39" s="1"/>
  <c r="H330" i="39" s="1"/>
  <c r="H292" i="39"/>
  <c r="H286" i="39" s="1"/>
  <c r="H246" i="39"/>
  <c r="H245" i="39" s="1"/>
  <c r="H244" i="39" s="1"/>
  <c r="H243" i="39" s="1"/>
  <c r="H222" i="39"/>
  <c r="H221" i="39" s="1"/>
  <c r="H184" i="39"/>
  <c r="H179" i="39" s="1"/>
  <c r="H178" i="39" s="1"/>
  <c r="H177" i="39" s="1"/>
  <c r="H162" i="39"/>
  <c r="H157" i="39" s="1"/>
  <c r="H151" i="39" s="1"/>
  <c r="H150" i="39" s="1"/>
  <c r="H75" i="39"/>
  <c r="H74" i="39" s="1"/>
  <c r="H115" i="39"/>
  <c r="H114" i="39" s="1"/>
  <c r="H113" i="39" s="1"/>
  <c r="H112" i="39" s="1"/>
  <c r="H129" i="39"/>
  <c r="H128" i="39" s="1"/>
  <c r="H127" i="39" s="1"/>
  <c r="H195" i="39"/>
  <c r="H211" i="39"/>
  <c r="H210" i="39" s="1"/>
  <c r="H209" i="39" s="1"/>
  <c r="H232" i="39"/>
  <c r="H306" i="39"/>
  <c r="H305" i="39" s="1"/>
  <c r="H69" i="39"/>
  <c r="H68" i="39" s="1"/>
  <c r="H60" i="39"/>
  <c r="H59" i="39" s="1"/>
  <c r="G331" i="39"/>
  <c r="G330" i="39" s="1"/>
  <c r="G195" i="39"/>
  <c r="G292" i="39"/>
  <c r="G286" i="39" s="1"/>
  <c r="G285" i="39" s="1"/>
  <c r="G284" i="39" s="1"/>
  <c r="G232" i="39"/>
  <c r="G220" i="39" s="1"/>
  <c r="G151" i="39"/>
  <c r="G150" i="39" s="1"/>
  <c r="G129" i="39"/>
  <c r="G128" i="39" s="1"/>
  <c r="G127" i="39" s="1"/>
  <c r="G69" i="39"/>
  <c r="G68" i="39" s="1"/>
  <c r="G306" i="39"/>
  <c r="G305" i="39" s="1"/>
  <c r="G246" i="39"/>
  <c r="G245" i="39" s="1"/>
  <c r="G244" i="39" s="1"/>
  <c r="G243" i="39" s="1"/>
  <c r="G277" i="39"/>
  <c r="G276" i="39" s="1"/>
  <c r="G275" i="39" s="1"/>
  <c r="G274" i="39" s="1"/>
  <c r="G273" i="39" s="1"/>
  <c r="G103" i="39"/>
  <c r="G102" i="39" s="1"/>
  <c r="G101" i="39" s="1"/>
  <c r="G100" i="39" s="1"/>
  <c r="G99" i="39" s="1"/>
  <c r="G98" i="39" s="1"/>
  <c r="H47" i="39"/>
  <c r="H46" i="39" s="1"/>
  <c r="H41" i="39" s="1"/>
  <c r="H34" i="39"/>
  <c r="H29" i="39" s="1"/>
  <c r="I151" i="39"/>
  <c r="I150" i="39" s="1"/>
  <c r="I195" i="39"/>
  <c r="I331" i="39"/>
  <c r="I330" i="39" s="1"/>
  <c r="I211" i="39"/>
  <c r="I210" i="39" s="1"/>
  <c r="I209" i="39" s="1"/>
  <c r="I246" i="39"/>
  <c r="I245" i="39" s="1"/>
  <c r="I244" i="39" s="1"/>
  <c r="I243" i="39" s="1"/>
  <c r="I286" i="39"/>
  <c r="I115" i="39"/>
  <c r="I114" i="39" s="1"/>
  <c r="I113" i="39" s="1"/>
  <c r="I112" i="39" s="1"/>
  <c r="I111" i="39" s="1"/>
  <c r="I157" i="39"/>
  <c r="I232" i="39"/>
  <c r="I306" i="39"/>
  <c r="I305" i="39" s="1"/>
  <c r="G47" i="39"/>
  <c r="G46" i="39" s="1"/>
  <c r="G41" i="39" s="1"/>
  <c r="G60" i="39"/>
  <c r="G59" i="39" s="1"/>
  <c r="G34" i="39"/>
  <c r="G29" i="39" s="1"/>
  <c r="H346" i="29"/>
  <c r="H345" i="29" s="1"/>
  <c r="H344" i="29" s="1"/>
  <c r="H343" i="29" s="1"/>
  <c r="H334" i="29"/>
  <c r="H333" i="29" s="1"/>
  <c r="H319" i="29"/>
  <c r="H318" i="29" s="1"/>
  <c r="H292" i="29"/>
  <c r="H291" i="29" s="1"/>
  <c r="H282" i="29"/>
  <c r="H276" i="29" s="1"/>
  <c r="H267" i="29"/>
  <c r="H266" i="29" s="1"/>
  <c r="H265" i="29" s="1"/>
  <c r="H264" i="29" s="1"/>
  <c r="H263" i="29" s="1"/>
  <c r="H244" i="29"/>
  <c r="H243" i="29" s="1"/>
  <c r="H242" i="29" s="1"/>
  <c r="H241" i="29" s="1"/>
  <c r="H230" i="29"/>
  <c r="H225" i="29"/>
  <c r="H224" i="29" s="1"/>
  <c r="H214" i="29"/>
  <c r="H213" i="29" s="1"/>
  <c r="H212" i="29" s="1"/>
  <c r="H198" i="29"/>
  <c r="H165" i="29"/>
  <c r="H160" i="29"/>
  <c r="H154" i="29" s="1"/>
  <c r="H153" i="29" s="1"/>
  <c r="H142" i="29"/>
  <c r="H129" i="29" s="1"/>
  <c r="H128" i="29" s="1"/>
  <c r="H127" i="29" s="1"/>
  <c r="H106" i="29"/>
  <c r="H105" i="29" s="1"/>
  <c r="H104" i="29" s="1"/>
  <c r="H103" i="29" s="1"/>
  <c r="H102" i="29" s="1"/>
  <c r="H101" i="29" s="1"/>
  <c r="H83" i="29"/>
  <c r="H82" i="29" s="1"/>
  <c r="H77" i="29" s="1"/>
  <c r="H76" i="29" s="1"/>
  <c r="H60" i="29"/>
  <c r="H59" i="29" s="1"/>
  <c r="H47" i="29"/>
  <c r="H46" i="29" s="1"/>
  <c r="H41" i="29" s="1"/>
  <c r="H34" i="29"/>
  <c r="H29" i="29" s="1"/>
  <c r="G29" i="29"/>
  <c r="G117" i="29"/>
  <c r="G116" i="29" s="1"/>
  <c r="G115" i="29" s="1"/>
  <c r="G129" i="29"/>
  <c r="G128" i="29" s="1"/>
  <c r="G127" i="29" s="1"/>
  <c r="G292" i="29"/>
  <c r="G291" i="29" s="1"/>
  <c r="G282" i="29"/>
  <c r="G276" i="29" s="1"/>
  <c r="G275" i="29" s="1"/>
  <c r="G274" i="29" s="1"/>
  <c r="G214" i="29"/>
  <c r="G213" i="29" s="1"/>
  <c r="G212" i="29" s="1"/>
  <c r="G267" i="29"/>
  <c r="G266" i="29" s="1"/>
  <c r="G265" i="29" s="1"/>
  <c r="G264" i="29" s="1"/>
  <c r="G263" i="29" s="1"/>
  <c r="E283" i="36"/>
  <c r="E105" i="36"/>
  <c r="E266" i="36"/>
  <c r="E265" i="36" s="1"/>
  <c r="E221" i="36"/>
  <c r="E220" i="36" s="1"/>
  <c r="E215" i="36" s="1"/>
  <c r="E28" i="36"/>
  <c r="E22" i="36" s="1"/>
  <c r="E56" i="36"/>
  <c r="E51" i="36"/>
  <c r="E98" i="36"/>
  <c r="E160" i="36"/>
  <c r="E155" i="36" s="1"/>
  <c r="E8" i="36"/>
  <c r="E7" i="36" s="1"/>
  <c r="E236" i="36"/>
  <c r="E80" i="36"/>
  <c r="E75" i="36" s="1"/>
  <c r="E74" i="36" s="1"/>
  <c r="E167" i="36"/>
  <c r="E208" i="36"/>
  <c r="E207" i="36" s="1"/>
  <c r="E190" i="36"/>
  <c r="E197" i="36"/>
  <c r="E146" i="36"/>
  <c r="E43" i="36"/>
  <c r="E42" i="36" s="1"/>
  <c r="E41" i="36" s="1"/>
  <c r="E121" i="36"/>
  <c r="G208" i="39" l="1"/>
  <c r="G111" i="39"/>
  <c r="J111" i="39"/>
  <c r="I58" i="39"/>
  <c r="I7" i="39" s="1"/>
  <c r="G28" i="39"/>
  <c r="G22" i="39" s="1"/>
  <c r="G58" i="29"/>
  <c r="G317" i="29"/>
  <c r="G316" i="29" s="1"/>
  <c r="J28" i="39"/>
  <c r="J22" i="39" s="1"/>
  <c r="J7" i="39" s="1"/>
  <c r="H220" i="39"/>
  <c r="H208" i="39" s="1"/>
  <c r="H169" i="39"/>
  <c r="H111" i="39"/>
  <c r="H285" i="39"/>
  <c r="H284" i="39" s="1"/>
  <c r="H58" i="39"/>
  <c r="G58" i="39"/>
  <c r="H28" i="39"/>
  <c r="H22" i="39" s="1"/>
  <c r="I285" i="39"/>
  <c r="I284" i="39" s="1"/>
  <c r="I208" i="39"/>
  <c r="H317" i="29"/>
  <c r="H316" i="29" s="1"/>
  <c r="H275" i="29"/>
  <c r="H274" i="29" s="1"/>
  <c r="H223" i="29"/>
  <c r="H211" i="29" s="1"/>
  <c r="H172" i="29"/>
  <c r="H114" i="29"/>
  <c r="H58" i="29"/>
  <c r="H28" i="29"/>
  <c r="H21" i="29" s="1"/>
  <c r="G211" i="29"/>
  <c r="G114" i="29"/>
  <c r="G28" i="29"/>
  <c r="G21" i="29" s="1"/>
  <c r="E226" i="36"/>
  <c r="E97" i="36"/>
  <c r="E96" i="36" s="1"/>
  <c r="E50" i="36"/>
  <c r="E189" i="36"/>
  <c r="E120" i="36"/>
  <c r="G7" i="39" l="1"/>
  <c r="G365" i="39" s="1"/>
  <c r="J365" i="39"/>
  <c r="I365" i="39"/>
  <c r="G6" i="29"/>
  <c r="G361" i="29"/>
  <c r="H7" i="39"/>
  <c r="H365" i="39" s="1"/>
  <c r="H6" i="29"/>
  <c r="H361" i="29" s="1"/>
  <c r="E188" i="36"/>
  <c r="E292" i="36" s="1"/>
  <c r="D290" i="36" l="1"/>
  <c r="D289" i="36" s="1"/>
  <c r="D288" i="36" s="1"/>
  <c r="D283" i="36" s="1"/>
  <c r="D282" i="36"/>
  <c r="D281" i="36" s="1"/>
  <c r="D280" i="36" s="1"/>
  <c r="D279" i="36" s="1"/>
  <c r="D278" i="36"/>
  <c r="D277" i="36"/>
  <c r="D276" i="36" s="1"/>
  <c r="D275" i="36" s="1"/>
  <c r="D274" i="36"/>
  <c r="D273" i="36" s="1"/>
  <c r="D272" i="36" s="1"/>
  <c r="D271" i="36" s="1"/>
  <c r="D270" i="36"/>
  <c r="D269" i="36" s="1"/>
  <c r="D268" i="36" s="1"/>
  <c r="D267" i="36" s="1"/>
  <c r="D263" i="36"/>
  <c r="D262" i="36" s="1"/>
  <c r="D261" i="36" s="1"/>
  <c r="D260" i="36" s="1"/>
  <c r="D259" i="36" s="1"/>
  <c r="D257" i="36"/>
  <c r="D256" i="36" s="1"/>
  <c r="D255" i="36" s="1"/>
  <c r="D254" i="36" s="1"/>
  <c r="D253" i="36" s="1"/>
  <c r="D251" i="36"/>
  <c r="D250" i="36" s="1"/>
  <c r="D249" i="36" s="1"/>
  <c r="D247" i="36"/>
  <c r="D246" i="36" s="1"/>
  <c r="D245" i="36" s="1"/>
  <c r="D243" i="36"/>
  <c r="D242" i="36" s="1"/>
  <c r="D238" i="36"/>
  <c r="D237" i="36" s="1"/>
  <c r="D234" i="36"/>
  <c r="D233" i="36" s="1"/>
  <c r="D229" i="36"/>
  <c r="D228" i="36" s="1"/>
  <c r="D227" i="36" s="1"/>
  <c r="D224" i="36"/>
  <c r="D222" i="36"/>
  <c r="D218" i="36"/>
  <c r="D217" i="36" s="1"/>
  <c r="D216" i="36" s="1"/>
  <c r="D213" i="36"/>
  <c r="D211" i="36"/>
  <c r="D205" i="36"/>
  <c r="D204" i="36" s="1"/>
  <c r="D202" i="36"/>
  <c r="D201" i="36" s="1"/>
  <c r="D199" i="36"/>
  <c r="D198" i="36" s="1"/>
  <c r="D195" i="36"/>
  <c r="D194" i="36" s="1"/>
  <c r="D192" i="36"/>
  <c r="D191" i="36" s="1"/>
  <c r="D186" i="36"/>
  <c r="D185" i="36" s="1"/>
  <c r="D184" i="36" s="1"/>
  <c r="D182" i="36"/>
  <c r="D181" i="36" s="1"/>
  <c r="D180" i="36" s="1"/>
  <c r="D176" i="36"/>
  <c r="D175" i="36" s="1"/>
  <c r="D174" i="36" s="1"/>
  <c r="D173" i="36" s="1"/>
  <c r="D171" i="36"/>
  <c r="D170" i="36" s="1"/>
  <c r="D169" i="36" s="1"/>
  <c r="D168" i="36" s="1"/>
  <c r="D165" i="36"/>
  <c r="D164" i="36" s="1"/>
  <c r="D162" i="36"/>
  <c r="D161" i="36" s="1"/>
  <c r="D159" i="36"/>
  <c r="D158" i="36" s="1"/>
  <c r="D157" i="36" s="1"/>
  <c r="D156" i="36" s="1"/>
  <c r="D153" i="36"/>
  <c r="D152" i="36" s="1"/>
  <c r="D151" i="36" s="1"/>
  <c r="D149" i="36"/>
  <c r="D148" i="36" s="1"/>
  <c r="D147" i="36" s="1"/>
  <c r="D144" i="36"/>
  <c r="D143" i="36" s="1"/>
  <c r="D142" i="36" s="1"/>
  <c r="D140" i="36"/>
  <c r="D139" i="36" s="1"/>
  <c r="D138" i="36" s="1"/>
  <c r="D136" i="36"/>
  <c r="D135" i="36" s="1"/>
  <c r="D134" i="36" s="1"/>
  <c r="D132" i="36"/>
  <c r="D131" i="36" s="1"/>
  <c r="D130" i="36" s="1"/>
  <c r="D129" i="36"/>
  <c r="D128" i="36" s="1"/>
  <c r="D127" i="36" s="1"/>
  <c r="D126" i="36" s="1"/>
  <c r="D125" i="36"/>
  <c r="D124" i="36" s="1"/>
  <c r="D123" i="36" s="1"/>
  <c r="D122" i="36" s="1"/>
  <c r="D118" i="36"/>
  <c r="D117" i="36" s="1"/>
  <c r="D116" i="36" s="1"/>
  <c r="D115" i="36"/>
  <c r="D114" i="36" s="1"/>
  <c r="D113" i="36" s="1"/>
  <c r="D112" i="36" s="1"/>
  <c r="D110" i="36"/>
  <c r="D109" i="36" s="1"/>
  <c r="D105" i="36" s="1"/>
  <c r="D103" i="36"/>
  <c r="D102" i="36"/>
  <c r="D100" i="36"/>
  <c r="D99" i="36" s="1"/>
  <c r="D94" i="36"/>
  <c r="D93" i="36" s="1"/>
  <c r="D92" i="36" s="1"/>
  <c r="D91" i="36" s="1"/>
  <c r="D89" i="36"/>
  <c r="D88" i="36" s="1"/>
  <c r="D87" i="36" s="1"/>
  <c r="D85" i="36"/>
  <c r="D84" i="36" s="1"/>
  <c r="D82" i="36"/>
  <c r="D81" i="36" s="1"/>
  <c r="D79" i="36"/>
  <c r="D78" i="36" s="1"/>
  <c r="D77" i="36" s="1"/>
  <c r="D76" i="36" s="1"/>
  <c r="D72" i="36"/>
  <c r="D71" i="36" s="1"/>
  <c r="D70" i="36" s="1"/>
  <c r="D69" i="36" s="1"/>
  <c r="D63" i="36"/>
  <c r="D62" i="36" s="1"/>
  <c r="D61" i="36" s="1"/>
  <c r="D59" i="36"/>
  <c r="D58" i="36" s="1"/>
  <c r="D57" i="36" s="1"/>
  <c r="D54" i="36"/>
  <c r="D53" i="36" s="1"/>
  <c r="D48" i="36"/>
  <c r="D47" i="36" s="1"/>
  <c r="D45" i="36"/>
  <c r="D44" i="36" s="1"/>
  <c r="D35" i="36"/>
  <c r="D34" i="36" s="1"/>
  <c r="D33" i="36" s="1"/>
  <c r="D31" i="36"/>
  <c r="D30" i="36" s="1"/>
  <c r="D29" i="36" s="1"/>
  <c r="D26" i="36"/>
  <c r="D25" i="36" s="1"/>
  <c r="D24" i="36" s="1"/>
  <c r="D23" i="36" s="1"/>
  <c r="D20" i="36"/>
  <c r="D19" i="36" s="1"/>
  <c r="D18" i="36" s="1"/>
  <c r="D17" i="36" s="1"/>
  <c r="D15" i="36"/>
  <c r="D14" i="36" s="1"/>
  <c r="D13" i="36" s="1"/>
  <c r="D11" i="36"/>
  <c r="D10" i="36" s="1"/>
  <c r="D9" i="36" s="1"/>
  <c r="D292" i="5"/>
  <c r="D27" i="5"/>
  <c r="D26" i="5" s="1"/>
  <c r="D288" i="5"/>
  <c r="D284" i="5"/>
  <c r="D280" i="5"/>
  <c r="D218" i="5"/>
  <c r="D207" i="5"/>
  <c r="D213" i="5"/>
  <c r="D185" i="5"/>
  <c r="D184" i="5" s="1"/>
  <c r="D183" i="5" s="1"/>
  <c r="D176" i="5"/>
  <c r="D153" i="5"/>
  <c r="D129" i="5"/>
  <c r="D158" i="5"/>
  <c r="D136" i="5"/>
  <c r="D135" i="5" s="1"/>
  <c r="D125" i="5"/>
  <c r="D121" i="5"/>
  <c r="D111" i="5"/>
  <c r="D78" i="5"/>
  <c r="D19" i="5"/>
  <c r="D18" i="5" s="1"/>
  <c r="D17" i="5" s="1"/>
  <c r="D16" i="5" s="1"/>
  <c r="D179" i="36" l="1"/>
  <c r="D178" i="36" s="1"/>
  <c r="D167" i="36"/>
  <c r="D43" i="36"/>
  <c r="D42" i="36" s="1"/>
  <c r="D41" i="36" s="1"/>
  <c r="D98" i="36"/>
  <c r="D97" i="36" s="1"/>
  <c r="D96" i="36" s="1"/>
  <c r="D28" i="36"/>
  <c r="D22" i="36" s="1"/>
  <c r="D8" i="36"/>
  <c r="D7" i="36" s="1"/>
  <c r="D80" i="36"/>
  <c r="D75" i="36" s="1"/>
  <c r="D74" i="36" s="1"/>
  <c r="D56" i="36"/>
  <c r="D160" i="36"/>
  <c r="D155" i="36" s="1"/>
  <c r="D51" i="36"/>
  <c r="D121" i="36"/>
  <c r="D236" i="36"/>
  <c r="D208" i="36"/>
  <c r="D207" i="36" s="1"/>
  <c r="D221" i="36"/>
  <c r="D220" i="36" s="1"/>
  <c r="D215" i="36" s="1"/>
  <c r="D197" i="36"/>
  <c r="D190" i="36"/>
  <c r="D146" i="36"/>
  <c r="D266" i="36"/>
  <c r="D265" i="36" s="1"/>
  <c r="D69" i="34"/>
  <c r="G96" i="35"/>
  <c r="G95" i="35" s="1"/>
  <c r="G94" i="35" s="1"/>
  <c r="G93" i="35" s="1"/>
  <c r="F96" i="35"/>
  <c r="F95" i="35" s="1"/>
  <c r="F94" i="35" s="1"/>
  <c r="F93" i="35" s="1"/>
  <c r="D50" i="36" l="1"/>
  <c r="D226" i="36"/>
  <c r="D189" i="36"/>
  <c r="D120" i="36"/>
  <c r="F354" i="15"/>
  <c r="F353" i="15" s="1"/>
  <c r="G271" i="35"/>
  <c r="G270" i="35" s="1"/>
  <c r="G269" i="35" s="1"/>
  <c r="G268" i="35" s="1"/>
  <c r="G267" i="35" s="1"/>
  <c r="G266" i="35" s="1"/>
  <c r="G265" i="35" s="1"/>
  <c r="E28" i="38" s="1"/>
  <c r="E27" i="38" s="1"/>
  <c r="F271" i="35"/>
  <c r="F270" i="35" s="1"/>
  <c r="F269" i="35" s="1"/>
  <c r="F268" i="35" s="1"/>
  <c r="F267" i="35" s="1"/>
  <c r="F266" i="35" s="1"/>
  <c r="G230" i="35"/>
  <c r="G229" i="35" s="1"/>
  <c r="G228" i="35" s="1"/>
  <c r="G227" i="35" s="1"/>
  <c r="F230" i="35"/>
  <c r="F229" i="35" s="1"/>
  <c r="F228" i="35" s="1"/>
  <c r="F227" i="35" s="1"/>
  <c r="G186" i="35"/>
  <c r="G185" i="35" s="1"/>
  <c r="F186" i="35"/>
  <c r="F185" i="35" s="1"/>
  <c r="F192" i="15"/>
  <c r="F191" i="15" s="1"/>
  <c r="F147" i="15"/>
  <c r="F146" i="15" s="1"/>
  <c r="F67" i="15"/>
  <c r="F66" i="15" s="1"/>
  <c r="F65" i="15" s="1"/>
  <c r="G363" i="35"/>
  <c r="G362" i="35" s="1"/>
  <c r="G361" i="35" s="1"/>
  <c r="G360" i="35" s="1"/>
  <c r="G359" i="35" s="1"/>
  <c r="G358" i="35" s="1"/>
  <c r="G355" i="35"/>
  <c r="G354" i="35" s="1"/>
  <c r="G353" i="35" s="1"/>
  <c r="G351" i="35"/>
  <c r="G350" i="35" s="1"/>
  <c r="G349" i="35" s="1"/>
  <c r="G345" i="35"/>
  <c r="G344" i="35" s="1"/>
  <c r="G343" i="35" s="1"/>
  <c r="G342" i="35" s="1"/>
  <c r="G340" i="35"/>
  <c r="G339" i="35" s="1"/>
  <c r="G338" i="35" s="1"/>
  <c r="G336" i="35"/>
  <c r="G335" i="35" s="1"/>
  <c r="G334" i="35" s="1"/>
  <c r="G328" i="35"/>
  <c r="G327" i="35" s="1"/>
  <c r="G326" i="35" s="1"/>
  <c r="G325" i="35" s="1"/>
  <c r="G324" i="35" s="1"/>
  <c r="G321" i="35"/>
  <c r="G320" i="35" s="1"/>
  <c r="G319" i="35" s="1"/>
  <c r="G317" i="35"/>
  <c r="G316" i="35" s="1"/>
  <c r="G315" i="35" s="1"/>
  <c r="G313" i="35"/>
  <c r="G312" i="35" s="1"/>
  <c r="G311" i="35" s="1"/>
  <c r="G309" i="35"/>
  <c r="G308" i="35" s="1"/>
  <c r="G307" i="35" s="1"/>
  <c r="G303" i="35"/>
  <c r="G302" i="35" s="1"/>
  <c r="G301" i="35" s="1"/>
  <c r="G299" i="35"/>
  <c r="G298" i="35" s="1"/>
  <c r="G297" i="35" s="1"/>
  <c r="G295" i="35"/>
  <c r="G294" i="35" s="1"/>
  <c r="G293" i="35" s="1"/>
  <c r="G290" i="35"/>
  <c r="G289" i="35" s="1"/>
  <c r="G288" i="35" s="1"/>
  <c r="G287" i="35" s="1"/>
  <c r="G282" i="35"/>
  <c r="G281" i="35" s="1"/>
  <c r="G279" i="35"/>
  <c r="G278" i="35" s="1"/>
  <c r="G263" i="35"/>
  <c r="G262" i="35" s="1"/>
  <c r="G261" i="35" s="1"/>
  <c r="G259" i="35"/>
  <c r="G258" i="35" s="1"/>
  <c r="G257" i="35" s="1"/>
  <c r="G255" i="35"/>
  <c r="G254" i="35" s="1"/>
  <c r="G253" i="35" s="1"/>
  <c r="G251" i="35"/>
  <c r="G250" i="35" s="1"/>
  <c r="G248" i="35"/>
  <c r="G247" i="35" s="1"/>
  <c r="G242" i="35"/>
  <c r="G241" i="35" s="1"/>
  <c r="G240" i="35" s="1"/>
  <c r="G239" i="35" s="1"/>
  <c r="G238" i="35" s="1"/>
  <c r="G236" i="35"/>
  <c r="G235" i="35" s="1"/>
  <c r="G234" i="35" s="1"/>
  <c r="G233" i="35" s="1"/>
  <c r="G225" i="35"/>
  <c r="G224" i="35" s="1"/>
  <c r="G218" i="35"/>
  <c r="G217" i="35" s="1"/>
  <c r="G216" i="35" s="1"/>
  <c r="G214" i="35"/>
  <c r="G213" i="35" s="1"/>
  <c r="G212" i="35" s="1"/>
  <c r="G206" i="35"/>
  <c r="G205" i="35" s="1"/>
  <c r="G204" i="35" s="1"/>
  <c r="G203" i="35" s="1"/>
  <c r="G202" i="35" s="1"/>
  <c r="G200" i="35"/>
  <c r="G199" i="35" s="1"/>
  <c r="G198" i="35" s="1"/>
  <c r="G197" i="35" s="1"/>
  <c r="G196" i="35" s="1"/>
  <c r="G193" i="35"/>
  <c r="G192" i="35" s="1"/>
  <c r="G191" i="35" s="1"/>
  <c r="G189" i="35"/>
  <c r="G188" i="35" s="1"/>
  <c r="G182" i="35"/>
  <c r="G181" i="35" s="1"/>
  <c r="G180" i="35" s="1"/>
  <c r="G175" i="35"/>
  <c r="G174" i="35" s="1"/>
  <c r="G173" i="35" s="1"/>
  <c r="G172" i="35" s="1"/>
  <c r="G171" i="35" s="1"/>
  <c r="G170" i="35" s="1"/>
  <c r="E20" i="38" s="1"/>
  <c r="G167" i="35"/>
  <c r="G166" i="35" s="1"/>
  <c r="G164" i="35"/>
  <c r="G163" i="35" s="1"/>
  <c r="G160" i="35"/>
  <c r="G159" i="35" s="1"/>
  <c r="G158" i="35" s="1"/>
  <c r="G155" i="35"/>
  <c r="G154" i="35" s="1"/>
  <c r="G153" i="35" s="1"/>
  <c r="G152" i="35" s="1"/>
  <c r="G149" i="35"/>
  <c r="G148" i="35" s="1"/>
  <c r="G147" i="35" s="1"/>
  <c r="G146" i="35" s="1"/>
  <c r="G144" i="35"/>
  <c r="G143" i="35" s="1"/>
  <c r="G142" i="35" s="1"/>
  <c r="G140" i="35"/>
  <c r="G139" i="35" s="1"/>
  <c r="G138" i="35" s="1"/>
  <c r="G137" i="35"/>
  <c r="G136" i="35" s="1"/>
  <c r="G135" i="35" s="1"/>
  <c r="G134" i="35" s="1"/>
  <c r="G132" i="35"/>
  <c r="G131" i="35" s="1"/>
  <c r="G130" i="35" s="1"/>
  <c r="G125" i="35"/>
  <c r="G124" i="35" s="1"/>
  <c r="G122" i="35"/>
  <c r="G121" i="35" s="1"/>
  <c r="G117" i="35"/>
  <c r="G116" i="35" s="1"/>
  <c r="G109" i="35"/>
  <c r="G108" i="35" s="1"/>
  <c r="G106" i="35"/>
  <c r="G104" i="35"/>
  <c r="G91" i="35"/>
  <c r="G90" i="35" s="1"/>
  <c r="G89" i="35" s="1"/>
  <c r="G88" i="35" s="1"/>
  <c r="G87" i="35" s="1"/>
  <c r="G85" i="35"/>
  <c r="G84" i="35" s="1"/>
  <c r="G83" i="35" s="1"/>
  <c r="G82" i="35" s="1"/>
  <c r="G80" i="35"/>
  <c r="G78" i="35"/>
  <c r="G76" i="35"/>
  <c r="G72" i="35"/>
  <c r="G71" i="35" s="1"/>
  <c r="G70" i="35" s="1"/>
  <c r="G66" i="35"/>
  <c r="G65" i="35" s="1"/>
  <c r="G63" i="35"/>
  <c r="G62" i="35" s="1"/>
  <c r="G61" i="35" s="1"/>
  <c r="G56" i="35"/>
  <c r="G55" i="35" s="1"/>
  <c r="G54" i="35" s="1"/>
  <c r="G53" i="35" s="1"/>
  <c r="G52" i="35" s="1"/>
  <c r="E11" i="38" s="1"/>
  <c r="G50" i="35"/>
  <c r="G48" i="35"/>
  <c r="G44" i="35"/>
  <c r="G43" i="35" s="1"/>
  <c r="G42" i="35" s="1"/>
  <c r="G39" i="35"/>
  <c r="G38" i="35" s="1"/>
  <c r="G37" i="35"/>
  <c r="G36" i="35" s="1"/>
  <c r="G35" i="35" s="1"/>
  <c r="G32" i="35"/>
  <c r="G31" i="35" s="1"/>
  <c r="G30" i="35" s="1"/>
  <c r="G26" i="35"/>
  <c r="G25" i="35" s="1"/>
  <c r="G24" i="35" s="1"/>
  <c r="G23" i="35" s="1"/>
  <c r="G20" i="35"/>
  <c r="G19" i="35" s="1"/>
  <c r="G18" i="35" s="1"/>
  <c r="G17" i="35" s="1"/>
  <c r="G16" i="35" s="1"/>
  <c r="G15" i="35" s="1"/>
  <c r="E9" i="38" s="1"/>
  <c r="G13" i="35"/>
  <c r="G12" i="35" s="1"/>
  <c r="G11" i="35" s="1"/>
  <c r="G10" i="35" s="1"/>
  <c r="G9" i="35" s="1"/>
  <c r="G8" i="35" s="1"/>
  <c r="E8" i="38" s="1"/>
  <c r="G323" i="35" l="1"/>
  <c r="E34" i="38"/>
  <c r="G357" i="35"/>
  <c r="E38" i="38"/>
  <c r="E37" i="38" s="1"/>
  <c r="F265" i="35"/>
  <c r="D28" i="38"/>
  <c r="D27" i="38" s="1"/>
  <c r="D188" i="36"/>
  <c r="D292" i="36" s="1"/>
  <c r="G348" i="35"/>
  <c r="G347" i="35" s="1"/>
  <c r="G222" i="35"/>
  <c r="G221" i="35" s="1"/>
  <c r="G292" i="35"/>
  <c r="G211" i="35"/>
  <c r="G210" i="35" s="1"/>
  <c r="G209" i="35" s="1"/>
  <c r="E24" i="38" s="1"/>
  <c r="G129" i="35"/>
  <c r="G128" i="35" s="1"/>
  <c r="G127" i="35" s="1"/>
  <c r="E17" i="38" s="1"/>
  <c r="G60" i="35"/>
  <c r="G59" i="35" s="1"/>
  <c r="G103" i="35"/>
  <c r="G102" i="35" s="1"/>
  <c r="G101" i="35" s="1"/>
  <c r="G100" i="35" s="1"/>
  <c r="G99" i="35" s="1"/>
  <c r="G184" i="35"/>
  <c r="G179" i="35" s="1"/>
  <c r="G178" i="35" s="1"/>
  <c r="G177" i="35" s="1"/>
  <c r="E21" i="38" s="1"/>
  <c r="G195" i="35"/>
  <c r="E22" i="38" s="1"/>
  <c r="G34" i="35"/>
  <c r="G29" i="35" s="1"/>
  <c r="G246" i="35"/>
  <c r="G245" i="35" s="1"/>
  <c r="G244" i="35" s="1"/>
  <c r="G243" i="35" s="1"/>
  <c r="E26" i="38" s="1"/>
  <c r="G115" i="35"/>
  <c r="G114" i="35" s="1"/>
  <c r="G113" i="35" s="1"/>
  <c r="G112" i="35" s="1"/>
  <c r="E16" i="38" s="1"/>
  <c r="G75" i="35"/>
  <c r="G74" i="35" s="1"/>
  <c r="G69" i="35" s="1"/>
  <c r="G68" i="35" s="1"/>
  <c r="G47" i="35"/>
  <c r="G46" i="35" s="1"/>
  <c r="G41" i="35" s="1"/>
  <c r="G232" i="35"/>
  <c r="G162" i="35"/>
  <c r="G157" i="35" s="1"/>
  <c r="G151" i="35" s="1"/>
  <c r="G150" i="35" s="1"/>
  <c r="E18" i="38" s="1"/>
  <c r="G333" i="35"/>
  <c r="G277" i="35"/>
  <c r="G276" i="35" s="1"/>
  <c r="G275" i="35" s="1"/>
  <c r="G274" i="35" s="1"/>
  <c r="G306" i="35"/>
  <c r="G305" i="35" s="1"/>
  <c r="G98" i="35" l="1"/>
  <c r="E14" i="38"/>
  <c r="G273" i="35"/>
  <c r="E30" i="38"/>
  <c r="E15" i="38"/>
  <c r="E33" i="38"/>
  <c r="E19" i="38"/>
  <c r="G169" i="35"/>
  <c r="G286" i="35"/>
  <c r="G58" i="35"/>
  <c r="E12" i="38" s="1"/>
  <c r="G332" i="35"/>
  <c r="G331" i="35" s="1"/>
  <c r="G220" i="35"/>
  <c r="E25" i="38" s="1"/>
  <c r="G111" i="35"/>
  <c r="G28" i="35"/>
  <c r="G22" i="35" s="1"/>
  <c r="E10" i="38" s="1"/>
  <c r="E29" i="38" l="1"/>
  <c r="E23" i="38"/>
  <c r="G330" i="35"/>
  <c r="E36" i="38"/>
  <c r="E13" i="38"/>
  <c r="E7" i="38"/>
  <c r="G285" i="35"/>
  <c r="G208" i="35"/>
  <c r="G7" i="35"/>
  <c r="G284" i="35" l="1"/>
  <c r="G365" i="35" s="1"/>
  <c r="E32" i="38"/>
  <c r="E35" i="38"/>
  <c r="H366" i="35"/>
  <c r="F363" i="35"/>
  <c r="F362" i="35" s="1"/>
  <c r="F361" i="35" s="1"/>
  <c r="F360" i="35" s="1"/>
  <c r="F359" i="35" s="1"/>
  <c r="F358" i="35" s="1"/>
  <c r="F355" i="35"/>
  <c r="F354" i="35" s="1"/>
  <c r="F353" i="35" s="1"/>
  <c r="F351" i="35"/>
  <c r="F350" i="35" s="1"/>
  <c r="F349" i="35" s="1"/>
  <c r="F345" i="35"/>
  <c r="F344" i="35" s="1"/>
  <c r="F343" i="35" s="1"/>
  <c r="F342" i="35" s="1"/>
  <c r="F340" i="35"/>
  <c r="F339" i="35" s="1"/>
  <c r="F338" i="35" s="1"/>
  <c r="F336" i="35"/>
  <c r="F335" i="35" s="1"/>
  <c r="F334" i="35" s="1"/>
  <c r="F328" i="35"/>
  <c r="F327" i="35" s="1"/>
  <c r="F326" i="35" s="1"/>
  <c r="F325" i="35" s="1"/>
  <c r="F324" i="35" s="1"/>
  <c r="F321" i="35"/>
  <c r="F320" i="35" s="1"/>
  <c r="F319" i="35" s="1"/>
  <c r="F317" i="35"/>
  <c r="F316" i="35" s="1"/>
  <c r="F315" i="35" s="1"/>
  <c r="F313" i="35"/>
  <c r="F312" i="35" s="1"/>
  <c r="F311" i="35" s="1"/>
  <c r="F309" i="35"/>
  <c r="F308" i="35" s="1"/>
  <c r="F307" i="35" s="1"/>
  <c r="F303" i="35"/>
  <c r="F302" i="35" s="1"/>
  <c r="F301" i="35" s="1"/>
  <c r="F299" i="35"/>
  <c r="F298" i="35" s="1"/>
  <c r="F297" i="35" s="1"/>
  <c r="F295" i="35"/>
  <c r="F294" i="35" s="1"/>
  <c r="F293" i="35" s="1"/>
  <c r="F290" i="35"/>
  <c r="F289" i="35" s="1"/>
  <c r="F288" i="35" s="1"/>
  <c r="F287" i="35" s="1"/>
  <c r="F282" i="35"/>
  <c r="F281" i="35" s="1"/>
  <c r="F279" i="35"/>
  <c r="F278" i="35" s="1"/>
  <c r="F263" i="35"/>
  <c r="F262" i="35" s="1"/>
  <c r="F261" i="35" s="1"/>
  <c r="F259" i="35"/>
  <c r="F258" i="35" s="1"/>
  <c r="F257" i="35" s="1"/>
  <c r="F255" i="35"/>
  <c r="F254" i="35" s="1"/>
  <c r="F253" i="35" s="1"/>
  <c r="F251" i="35"/>
  <c r="F250" i="35" s="1"/>
  <c r="F248" i="35"/>
  <c r="F247" i="35" s="1"/>
  <c r="F242" i="35"/>
  <c r="F241" i="35" s="1"/>
  <c r="F240" i="35" s="1"/>
  <c r="F239" i="35" s="1"/>
  <c r="F238" i="35" s="1"/>
  <c r="F236" i="35"/>
  <c r="F235" i="35" s="1"/>
  <c r="F234" i="35" s="1"/>
  <c r="F233" i="35" s="1"/>
  <c r="F225" i="35"/>
  <c r="F224" i="35" s="1"/>
  <c r="F218" i="35"/>
  <c r="F217" i="35" s="1"/>
  <c r="F216" i="35" s="1"/>
  <c r="F214" i="35"/>
  <c r="F213" i="35" s="1"/>
  <c r="F212" i="35" s="1"/>
  <c r="F206" i="35"/>
  <c r="F205" i="35" s="1"/>
  <c r="F204" i="35" s="1"/>
  <c r="F203" i="35" s="1"/>
  <c r="F202" i="35" s="1"/>
  <c r="F200" i="35"/>
  <c r="F199" i="35" s="1"/>
  <c r="F198" i="35" s="1"/>
  <c r="F197" i="35" s="1"/>
  <c r="F196" i="35" s="1"/>
  <c r="F193" i="35"/>
  <c r="F192" i="35" s="1"/>
  <c r="F191" i="35" s="1"/>
  <c r="F189" i="35"/>
  <c r="F188" i="35" s="1"/>
  <c r="F184" i="35" s="1"/>
  <c r="F182" i="35"/>
  <c r="F181" i="35" s="1"/>
  <c r="F180" i="35" s="1"/>
  <c r="F175" i="35"/>
  <c r="F174" i="35" s="1"/>
  <c r="F173" i="35" s="1"/>
  <c r="F172" i="35" s="1"/>
  <c r="F171" i="35" s="1"/>
  <c r="F170" i="35" s="1"/>
  <c r="D20" i="38" s="1"/>
  <c r="F167" i="35"/>
  <c r="F166" i="35" s="1"/>
  <c r="F164" i="35"/>
  <c r="F163" i="35" s="1"/>
  <c r="F160" i="35"/>
  <c r="F159" i="35" s="1"/>
  <c r="F158" i="35" s="1"/>
  <c r="F155" i="35"/>
  <c r="F154" i="35" s="1"/>
  <c r="F153" i="35" s="1"/>
  <c r="F152" i="35" s="1"/>
  <c r="F149" i="35"/>
  <c r="F148" i="35" s="1"/>
  <c r="F147" i="35" s="1"/>
  <c r="F146" i="35" s="1"/>
  <c r="F144" i="35"/>
  <c r="F143" i="35" s="1"/>
  <c r="F142" i="35" s="1"/>
  <c r="F140" i="35"/>
  <c r="F139" i="35" s="1"/>
  <c r="F138" i="35" s="1"/>
  <c r="F137" i="35"/>
  <c r="F136" i="35" s="1"/>
  <c r="F135" i="35" s="1"/>
  <c r="F134" i="35" s="1"/>
  <c r="F132" i="35"/>
  <c r="F131" i="35" s="1"/>
  <c r="F130" i="35" s="1"/>
  <c r="F125" i="35"/>
  <c r="F124" i="35" s="1"/>
  <c r="F122" i="35"/>
  <c r="F121" i="35" s="1"/>
  <c r="F117" i="35"/>
  <c r="F116" i="35" s="1"/>
  <c r="F109" i="35"/>
  <c r="F108" i="35" s="1"/>
  <c r="F106" i="35"/>
  <c r="F104" i="35"/>
  <c r="F91" i="35"/>
  <c r="F90" i="35" s="1"/>
  <c r="F89" i="35" s="1"/>
  <c r="F88" i="35" s="1"/>
  <c r="F87" i="35" s="1"/>
  <c r="F85" i="35"/>
  <c r="F84" i="35" s="1"/>
  <c r="F83" i="35" s="1"/>
  <c r="F82" i="35" s="1"/>
  <c r="F80" i="35"/>
  <c r="F78" i="35"/>
  <c r="F76" i="35"/>
  <c r="F72" i="35"/>
  <c r="F71" i="35" s="1"/>
  <c r="F70" i="35" s="1"/>
  <c r="F66" i="35"/>
  <c r="F65" i="35" s="1"/>
  <c r="F63" i="35"/>
  <c r="F62" i="35" s="1"/>
  <c r="F61" i="35" s="1"/>
  <c r="F56" i="35"/>
  <c r="F55" i="35" s="1"/>
  <c r="F54" i="35" s="1"/>
  <c r="F53" i="35" s="1"/>
  <c r="F52" i="35" s="1"/>
  <c r="D11" i="38" s="1"/>
  <c r="F50" i="35"/>
  <c r="F48" i="35"/>
  <c r="F44" i="35"/>
  <c r="F43" i="35" s="1"/>
  <c r="F42" i="35" s="1"/>
  <c r="F39" i="35"/>
  <c r="F38" i="35" s="1"/>
  <c r="F37" i="35"/>
  <c r="F36" i="35" s="1"/>
  <c r="F35" i="35" s="1"/>
  <c r="F32" i="35"/>
  <c r="F31" i="35" s="1"/>
  <c r="F30" i="35" s="1"/>
  <c r="F26" i="35"/>
  <c r="F25" i="35" s="1"/>
  <c r="F24" i="35" s="1"/>
  <c r="F23" i="35" s="1"/>
  <c r="F20" i="35"/>
  <c r="F19" i="35" s="1"/>
  <c r="F18" i="35" s="1"/>
  <c r="F17" i="35" s="1"/>
  <c r="F16" i="35" s="1"/>
  <c r="F15" i="35" s="1"/>
  <c r="D9" i="38" s="1"/>
  <c r="F13" i="35"/>
  <c r="F12" i="35" s="1"/>
  <c r="F11" i="35" s="1"/>
  <c r="F10" i="35" s="1"/>
  <c r="F9" i="35" s="1"/>
  <c r="F8" i="35" s="1"/>
  <c r="D8" i="38" s="1"/>
  <c r="C36" i="34"/>
  <c r="C35" i="34" s="1"/>
  <c r="C37" i="34"/>
  <c r="C39" i="34"/>
  <c r="C42" i="34"/>
  <c r="C41" i="34" s="1"/>
  <c r="C44" i="34"/>
  <c r="C48" i="34"/>
  <c r="C47" i="34" s="1"/>
  <c r="C50" i="34"/>
  <c r="C53" i="34"/>
  <c r="C52" i="34" s="1"/>
  <c r="C58" i="34"/>
  <c r="C57" i="34" s="1"/>
  <c r="C61" i="34"/>
  <c r="C63" i="34"/>
  <c r="C65" i="34"/>
  <c r="C68" i="34"/>
  <c r="C67" i="34" s="1"/>
  <c r="D42" i="34"/>
  <c r="D41" i="34" s="1"/>
  <c r="D34" i="34" s="1"/>
  <c r="C41" i="1"/>
  <c r="C40" i="1" s="1"/>
  <c r="C60" i="34" l="1"/>
  <c r="C56" i="34" s="1"/>
  <c r="C55" i="34" s="1"/>
  <c r="E31" i="38"/>
  <c r="F357" i="35"/>
  <c r="D38" i="38"/>
  <c r="D37" i="38" s="1"/>
  <c r="F323" i="35"/>
  <c r="D34" i="38"/>
  <c r="F222" i="35"/>
  <c r="F221" i="35" s="1"/>
  <c r="F292" i="35"/>
  <c r="F211" i="35"/>
  <c r="F210" i="35" s="1"/>
  <c r="F209" i="35" s="1"/>
  <c r="D24" i="38" s="1"/>
  <c r="F60" i="35"/>
  <c r="F59" i="35" s="1"/>
  <c r="F103" i="35"/>
  <c r="F102" i="35" s="1"/>
  <c r="F101" i="35" s="1"/>
  <c r="F100" i="35" s="1"/>
  <c r="F99" i="35" s="1"/>
  <c r="F129" i="35"/>
  <c r="F128" i="35" s="1"/>
  <c r="F127" i="35" s="1"/>
  <c r="D17" i="38" s="1"/>
  <c r="F34" i="35"/>
  <c r="F29" i="35" s="1"/>
  <c r="F333" i="35"/>
  <c r="F162" i="35"/>
  <c r="F157" i="35" s="1"/>
  <c r="F47" i="35"/>
  <c r="F46" i="35" s="1"/>
  <c r="F41" i="35" s="1"/>
  <c r="F306" i="35"/>
  <c r="F305" i="35" s="1"/>
  <c r="F115" i="35"/>
  <c r="F114" i="35" s="1"/>
  <c r="F113" i="35" s="1"/>
  <c r="F112" i="35" s="1"/>
  <c r="D16" i="38" s="1"/>
  <c r="F179" i="35"/>
  <c r="F178" i="35" s="1"/>
  <c r="F177" i="35" s="1"/>
  <c r="D21" i="38" s="1"/>
  <c r="F195" i="35"/>
  <c r="D22" i="38" s="1"/>
  <c r="F75" i="35"/>
  <c r="F74" i="35" s="1"/>
  <c r="F69" i="35" s="1"/>
  <c r="F68" i="35" s="1"/>
  <c r="F246" i="35"/>
  <c r="F245" i="35" s="1"/>
  <c r="F244" i="35" s="1"/>
  <c r="F243" i="35" s="1"/>
  <c r="D26" i="38" s="1"/>
  <c r="F232" i="35"/>
  <c r="F277" i="35"/>
  <c r="F276" i="35" s="1"/>
  <c r="F275" i="35" s="1"/>
  <c r="F274" i="35" s="1"/>
  <c r="F348" i="35"/>
  <c r="F347" i="35" s="1"/>
  <c r="C34" i="34"/>
  <c r="C10" i="1"/>
  <c r="D33" i="38" l="1"/>
  <c r="F273" i="35"/>
  <c r="D30" i="38"/>
  <c r="D19" i="38"/>
  <c r="F98" i="35"/>
  <c r="D14" i="38"/>
  <c r="E39" i="38"/>
  <c r="F169" i="35"/>
  <c r="F151" i="35"/>
  <c r="F150" i="35" s="1"/>
  <c r="D18" i="38" s="1"/>
  <c r="F58" i="35"/>
  <c r="D12" i="38" s="1"/>
  <c r="F286" i="35"/>
  <c r="F28" i="35"/>
  <c r="F111" i="35"/>
  <c r="F332" i="35"/>
  <c r="F331" i="35" s="1"/>
  <c r="F220" i="35"/>
  <c r="D58" i="34"/>
  <c r="F208" i="35" l="1"/>
  <c r="D25" i="38"/>
  <c r="H39" i="38"/>
  <c r="H20" i="38"/>
  <c r="H9" i="38"/>
  <c r="H11" i="38"/>
  <c r="H8" i="38"/>
  <c r="H22" i="38"/>
  <c r="H34" i="38"/>
  <c r="H24" i="38"/>
  <c r="H18" i="38"/>
  <c r="H17" i="38"/>
  <c r="H16" i="38"/>
  <c r="H26" i="38"/>
  <c r="H21" i="38"/>
  <c r="H12" i="38"/>
  <c r="H30" i="38"/>
  <c r="H14" i="38"/>
  <c r="H19" i="38"/>
  <c r="H10" i="38"/>
  <c r="H33" i="38"/>
  <c r="H25" i="38"/>
  <c r="H15" i="38"/>
  <c r="H7" i="38"/>
  <c r="H23" i="38"/>
  <c r="H36" i="38"/>
  <c r="H13" i="38"/>
  <c r="H29" i="38"/>
  <c r="H35" i="38"/>
  <c r="H32" i="38"/>
  <c r="F330" i="35"/>
  <c r="D36" i="38"/>
  <c r="H31" i="38"/>
  <c r="D13" i="38"/>
  <c r="D29" i="38"/>
  <c r="D15" i="38"/>
  <c r="F285" i="35"/>
  <c r="F22" i="35"/>
  <c r="D38" i="34"/>
  <c r="D37" i="34"/>
  <c r="C37" i="1"/>
  <c r="D36" i="34"/>
  <c r="C35" i="1"/>
  <c r="D19" i="34"/>
  <c r="D18" i="34" s="1"/>
  <c r="D17" i="34" s="1"/>
  <c r="C19" i="34"/>
  <c r="C18" i="1"/>
  <c r="D11" i="34"/>
  <c r="D10" i="34" s="1"/>
  <c r="D9" i="34" s="1"/>
  <c r="C11" i="34"/>
  <c r="D68" i="34"/>
  <c r="D67" i="34" s="1"/>
  <c r="D65" i="34"/>
  <c r="D63" i="34"/>
  <c r="D61" i="34"/>
  <c r="D57" i="34"/>
  <c r="D53" i="34"/>
  <c r="D52" i="34" s="1"/>
  <c r="D50" i="34"/>
  <c r="D48" i="34"/>
  <c r="D44" i="34"/>
  <c r="D39" i="34"/>
  <c r="D35" i="34"/>
  <c r="D29" i="34"/>
  <c r="D26" i="34"/>
  <c r="D24" i="34"/>
  <c r="F7" i="35" l="1"/>
  <c r="D10" i="38"/>
  <c r="D35" i="38"/>
  <c r="F284" i="35"/>
  <c r="D32" i="38"/>
  <c r="D23" i="38"/>
  <c r="D60" i="34"/>
  <c r="D56" i="34" s="1"/>
  <c r="D55" i="34" s="1"/>
  <c r="D8" i="34"/>
  <c r="D47" i="34"/>
  <c r="D33" i="34"/>
  <c r="D32" i="34" s="1"/>
  <c r="D23" i="34"/>
  <c r="F365" i="35" l="1"/>
  <c r="D31" i="38"/>
  <c r="D7" i="38"/>
  <c r="D7" i="34"/>
  <c r="D70" i="34" s="1"/>
  <c r="D39" i="38" l="1"/>
  <c r="G31" i="38" s="1"/>
  <c r="C29" i="34"/>
  <c r="C26" i="34"/>
  <c r="C24" i="34"/>
  <c r="C18" i="34"/>
  <c r="C17" i="34" s="1"/>
  <c r="C10" i="34"/>
  <c r="C9" i="34" s="1"/>
  <c r="C17" i="1"/>
  <c r="G7" i="38" l="1"/>
  <c r="G39" i="38"/>
  <c r="G9" i="38"/>
  <c r="G11" i="38"/>
  <c r="G8" i="38"/>
  <c r="G20" i="38"/>
  <c r="G24" i="38"/>
  <c r="G16" i="38"/>
  <c r="G22" i="38"/>
  <c r="G21" i="38"/>
  <c r="G34" i="38"/>
  <c r="G17" i="38"/>
  <c r="G26" i="38"/>
  <c r="G18" i="38"/>
  <c r="G19" i="38"/>
  <c r="G14" i="38"/>
  <c r="G30" i="38"/>
  <c r="G12" i="38"/>
  <c r="G33" i="38"/>
  <c r="G25" i="38"/>
  <c r="G29" i="38"/>
  <c r="G15" i="38"/>
  <c r="G36" i="38"/>
  <c r="G13" i="38"/>
  <c r="G23" i="38"/>
  <c r="G32" i="38"/>
  <c r="G35" i="38"/>
  <c r="G10" i="38"/>
  <c r="C23" i="34"/>
  <c r="C8" i="34" s="1"/>
  <c r="C33" i="34"/>
  <c r="C32" i="34" s="1"/>
  <c r="C7" i="34" l="1"/>
  <c r="C70" i="34" s="1"/>
  <c r="D241" i="5" l="1"/>
  <c r="D240" i="5" s="1"/>
  <c r="F125" i="15"/>
  <c r="F124" i="15" s="1"/>
  <c r="C9" i="1" l="1"/>
  <c r="D287" i="5" l="1"/>
  <c r="D286" i="5" s="1"/>
  <c r="D285" i="5" s="1"/>
  <c r="D283" i="5"/>
  <c r="D282" i="5" s="1"/>
  <c r="D281" i="5" s="1"/>
  <c r="D14" i="5"/>
  <c r="D13" i="5" s="1"/>
  <c r="D12" i="5" s="1"/>
  <c r="D10" i="5"/>
  <c r="D9" i="5" s="1"/>
  <c r="D8" i="5" s="1"/>
  <c r="D291" i="5"/>
  <c r="D290" i="5" s="1"/>
  <c r="D289" i="5" s="1"/>
  <c r="D279" i="5"/>
  <c r="D278" i="5" s="1"/>
  <c r="D277" i="5" s="1"/>
  <c r="D42" i="5"/>
  <c r="D41" i="5" s="1"/>
  <c r="D40" i="5" s="1"/>
  <c r="D38" i="5"/>
  <c r="D37" i="5" s="1"/>
  <c r="D36" i="5" s="1"/>
  <c r="D35" i="5" s="1"/>
  <c r="D33" i="5"/>
  <c r="D32" i="5" s="1"/>
  <c r="D31" i="5" s="1"/>
  <c r="D30" i="5" s="1"/>
  <c r="D51" i="5"/>
  <c r="D50" i="5" s="1"/>
  <c r="D102" i="5"/>
  <c r="D101" i="5" s="1"/>
  <c r="D267" i="5"/>
  <c r="D266" i="5" s="1"/>
  <c r="D265" i="5" s="1"/>
  <c r="D84" i="5"/>
  <c r="D83" i="5" s="1"/>
  <c r="D132" i="5"/>
  <c r="D131" i="5" s="1"/>
  <c r="D130" i="5" s="1"/>
  <c r="F344" i="15" l="1"/>
  <c r="F343" i="15" s="1"/>
  <c r="F342" i="15" s="1"/>
  <c r="F340" i="15"/>
  <c r="F339" i="15" s="1"/>
  <c r="F338" i="15" s="1"/>
  <c r="F334" i="15"/>
  <c r="F333" i="15" s="1"/>
  <c r="F332" i="15" s="1"/>
  <c r="F331" i="15" s="1"/>
  <c r="F329" i="15"/>
  <c r="F328" i="15" s="1"/>
  <c r="F327" i="15" s="1"/>
  <c r="F325" i="15"/>
  <c r="F324" i="15" s="1"/>
  <c r="F323" i="15" s="1"/>
  <c r="F310" i="15"/>
  <c r="F309" i="15" s="1"/>
  <c r="F308" i="15" s="1"/>
  <c r="F306" i="15"/>
  <c r="F305" i="15" s="1"/>
  <c r="F304" i="15" s="1"/>
  <c r="F302" i="15"/>
  <c r="F301" i="15" s="1"/>
  <c r="F300" i="15" s="1"/>
  <c r="F298" i="15"/>
  <c r="F297" i="15" s="1"/>
  <c r="F296" i="15" s="1"/>
  <c r="F292" i="15"/>
  <c r="F291" i="15" s="1"/>
  <c r="F290" i="15" s="1"/>
  <c r="F288" i="15"/>
  <c r="F287" i="15" s="1"/>
  <c r="F286" i="15" s="1"/>
  <c r="F283" i="15"/>
  <c r="F282" i="15" s="1"/>
  <c r="F281" i="15" s="1"/>
  <c r="F280" i="15" s="1"/>
  <c r="F275" i="15"/>
  <c r="F274" i="15" s="1"/>
  <c r="F252" i="15"/>
  <c r="F251" i="15" s="1"/>
  <c r="F243" i="15"/>
  <c r="F212" i="15"/>
  <c r="F211" i="15" s="1"/>
  <c r="F210" i="15" s="1"/>
  <c r="F155" i="15"/>
  <c r="F143" i="15"/>
  <c r="F142" i="15" s="1"/>
  <c r="F141" i="15" s="1"/>
  <c r="F285" i="15" l="1"/>
  <c r="F140" i="15"/>
  <c r="C49" i="1"/>
  <c r="C52" i="1" l="1"/>
  <c r="D273" i="5" l="1"/>
  <c r="D272" i="5" s="1"/>
  <c r="D271" i="5" s="1"/>
  <c r="D270" i="5" s="1"/>
  <c r="D269" i="5" s="1"/>
  <c r="D24" i="5" l="1"/>
  <c r="D23" i="5" s="1"/>
  <c r="D22" i="5" s="1"/>
  <c r="F351" i="15" l="1"/>
  <c r="F350" i="15" s="1"/>
  <c r="F349" i="15" s="1"/>
  <c r="F348" i="15" s="1"/>
  <c r="F347" i="15" l="1"/>
  <c r="F346" i="15" s="1"/>
  <c r="D34" i="7" s="1"/>
  <c r="F109" i="15"/>
  <c r="F99" i="15"/>
  <c r="F98" i="15" s="1"/>
  <c r="F97" i="15" s="1"/>
  <c r="F96" i="15" s="1"/>
  <c r="F95" i="15" s="1"/>
  <c r="F80" i="15"/>
  <c r="F79" i="15" s="1"/>
  <c r="F78" i="15" s="1"/>
  <c r="I362" i="29" l="1"/>
  <c r="D193" i="5" l="1"/>
  <c r="D192" i="5" s="1"/>
  <c r="D191" i="5" s="1"/>
  <c r="F26" i="15" l="1"/>
  <c r="F25" i="15" s="1"/>
  <c r="F24" i="15" s="1"/>
  <c r="F23" i="15" s="1"/>
  <c r="F22" i="15" s="1"/>
  <c r="F74" i="15" l="1"/>
  <c r="F73" i="15" s="1"/>
  <c r="F56" i="15"/>
  <c r="F55" i="15" s="1"/>
  <c r="F54" i="15" s="1"/>
  <c r="F53" i="15" s="1"/>
  <c r="F52" i="15" s="1"/>
  <c r="D10" i="7" s="1"/>
  <c r="C67" i="1" l="1"/>
  <c r="D261" i="5" l="1"/>
  <c r="D260" i="5" s="1"/>
  <c r="D259" i="5" s="1"/>
  <c r="D276" i="5" l="1"/>
  <c r="D275" i="5" s="1"/>
  <c r="F317" i="15"/>
  <c r="F316" i="15" s="1"/>
  <c r="F315" i="15" s="1"/>
  <c r="F314" i="15" s="1"/>
  <c r="F313" i="15" s="1"/>
  <c r="D31" i="7" l="1"/>
  <c r="D30" i="7" s="1"/>
  <c r="F312" i="15"/>
  <c r="F295" i="15"/>
  <c r="F294" i="15" s="1"/>
  <c r="F337" i="15"/>
  <c r="F336" i="15" s="1"/>
  <c r="F231" i="15"/>
  <c r="F230" i="15" s="1"/>
  <c r="F228" i="15" l="1"/>
  <c r="C51" i="1" l="1"/>
  <c r="D296" i="5" l="1"/>
  <c r="D295" i="5" s="1"/>
  <c r="D244" i="5"/>
  <c r="D243" i="5" s="1"/>
  <c r="D253" i="5"/>
  <c r="D252" i="5" s="1"/>
  <c r="F128" i="15" l="1"/>
  <c r="F127" i="15" s="1"/>
  <c r="F112" i="15"/>
  <c r="F111" i="15" s="1"/>
  <c r="C34" i="1" l="1"/>
  <c r="C43" i="1" l="1"/>
  <c r="D88" i="5" l="1"/>
  <c r="D87" i="5" s="1"/>
  <c r="D86" i="5" s="1"/>
  <c r="C25" i="1" l="1"/>
  <c r="D209" i="5" l="1"/>
  <c r="D208" i="5" s="1"/>
  <c r="D212" i="5"/>
  <c r="D211" i="5" s="1"/>
  <c r="D294" i="5"/>
  <c r="D293" i="5" s="1"/>
  <c r="D257" i="5"/>
  <c r="D256" i="5" s="1"/>
  <c r="D255" i="5" s="1"/>
  <c r="D248" i="5"/>
  <c r="D247" i="5" s="1"/>
  <c r="D236" i="5"/>
  <c r="D231" i="5"/>
  <c r="D229" i="5"/>
  <c r="D225" i="5"/>
  <c r="D224" i="5" s="1"/>
  <c r="D220" i="5"/>
  <c r="D215" i="5" s="1"/>
  <c r="D206" i="5"/>
  <c r="D205" i="5" s="1"/>
  <c r="D202" i="5"/>
  <c r="D201" i="5" s="1"/>
  <c r="D199" i="5"/>
  <c r="D198" i="5" s="1"/>
  <c r="D189" i="5"/>
  <c r="D188" i="5" s="1"/>
  <c r="D187" i="5" s="1"/>
  <c r="D181" i="5"/>
  <c r="D180" i="5" s="1"/>
  <c r="D179" i="5" s="1"/>
  <c r="D175" i="5"/>
  <c r="D174" i="5" s="1"/>
  <c r="D173" i="5" s="1"/>
  <c r="D172" i="5" s="1"/>
  <c r="D170" i="5"/>
  <c r="D169" i="5" s="1"/>
  <c r="D168" i="5" s="1"/>
  <c r="D167" i="5" s="1"/>
  <c r="D164" i="5"/>
  <c r="D163" i="5" s="1"/>
  <c r="D161" i="5"/>
  <c r="D160" i="5" s="1"/>
  <c r="D157" i="5"/>
  <c r="D156" i="5" s="1"/>
  <c r="D155" i="5" s="1"/>
  <c r="D152" i="5"/>
  <c r="D151" i="5" s="1"/>
  <c r="D150" i="5" s="1"/>
  <c r="D148" i="5"/>
  <c r="D147" i="5" s="1"/>
  <c r="D146" i="5" s="1"/>
  <c r="D143" i="5"/>
  <c r="D142" i="5" s="1"/>
  <c r="D141" i="5" s="1"/>
  <c r="D139" i="5"/>
  <c r="D138" i="5" s="1"/>
  <c r="D134" i="5" s="1"/>
  <c r="D128" i="5"/>
  <c r="D127" i="5" s="1"/>
  <c r="D126" i="5" s="1"/>
  <c r="D124" i="5"/>
  <c r="D123" i="5" s="1"/>
  <c r="D122" i="5" s="1"/>
  <c r="D120" i="5"/>
  <c r="D119" i="5" s="1"/>
  <c r="D118" i="5" s="1"/>
  <c r="D114" i="5"/>
  <c r="D110" i="5"/>
  <c r="D109" i="5" s="1"/>
  <c r="D108" i="5" s="1"/>
  <c r="D106" i="5"/>
  <c r="D105" i="5" s="1"/>
  <c r="D104" i="5" s="1"/>
  <c r="D99" i="5"/>
  <c r="D93" i="5"/>
  <c r="D92" i="5" s="1"/>
  <c r="D91" i="5" s="1"/>
  <c r="D90" i="5" s="1"/>
  <c r="D81" i="5"/>
  <c r="D80" i="5" s="1"/>
  <c r="D77" i="5"/>
  <c r="D76" i="5" s="1"/>
  <c r="D75" i="5" s="1"/>
  <c r="D71" i="5"/>
  <c r="D70" i="5" s="1"/>
  <c r="D69" i="5" s="1"/>
  <c r="D68" i="5" s="1"/>
  <c r="D66" i="5"/>
  <c r="D65" i="5" s="1"/>
  <c r="D64" i="5" s="1"/>
  <c r="D62" i="5"/>
  <c r="D61" i="5" s="1"/>
  <c r="D60" i="5" s="1"/>
  <c r="D57" i="5"/>
  <c r="D56" i="5" s="1"/>
  <c r="D48" i="5"/>
  <c r="D47" i="5" s="1"/>
  <c r="D235" i="5" l="1"/>
  <c r="D234" i="5" s="1"/>
  <c r="D117" i="5"/>
  <c r="D178" i="5"/>
  <c r="D177" i="5" s="1"/>
  <c r="D59" i="5"/>
  <c r="D98" i="5"/>
  <c r="D97" i="5" s="1"/>
  <c r="D7" i="5"/>
  <c r="D264" i="5"/>
  <c r="D263" i="5" s="1"/>
  <c r="D79" i="5"/>
  <c r="D204" i="5"/>
  <c r="D145" i="5"/>
  <c r="D54" i="5"/>
  <c r="D113" i="5"/>
  <c r="D112" i="5" s="1"/>
  <c r="D246" i="5"/>
  <c r="D228" i="5"/>
  <c r="D227" i="5" s="1"/>
  <c r="D166" i="5"/>
  <c r="D214" i="5"/>
  <c r="D223" i="5"/>
  <c r="D197" i="5"/>
  <c r="H365" i="15"/>
  <c r="F362" i="15"/>
  <c r="F361" i="15" s="1"/>
  <c r="F360" i="15" s="1"/>
  <c r="F359" i="15" s="1"/>
  <c r="F358" i="15" s="1"/>
  <c r="F357" i="15" s="1"/>
  <c r="F272" i="15"/>
  <c r="F271" i="15" s="1"/>
  <c r="F264" i="15"/>
  <c r="F263" i="15" s="1"/>
  <c r="F262" i="15" s="1"/>
  <c r="F260" i="15"/>
  <c r="F259" i="15" s="1"/>
  <c r="F258" i="15" s="1"/>
  <c r="F256" i="15"/>
  <c r="F255" i="15" s="1"/>
  <c r="F254" i="15" s="1"/>
  <c r="F249" i="15"/>
  <c r="F248" i="15" s="1"/>
  <c r="F242" i="15"/>
  <c r="F241" i="15" s="1"/>
  <c r="F240" i="15" s="1"/>
  <c r="F239" i="15" s="1"/>
  <c r="F237" i="15"/>
  <c r="F236" i="15" s="1"/>
  <c r="F235" i="15" s="1"/>
  <c r="F234" i="15" s="1"/>
  <c r="F224" i="15"/>
  <c r="F223" i="15" s="1"/>
  <c r="F222" i="15" s="1"/>
  <c r="F220" i="15"/>
  <c r="F219" i="15" s="1"/>
  <c r="F218" i="15" s="1"/>
  <c r="F206" i="15"/>
  <c r="F205" i="15" s="1"/>
  <c r="F204" i="15" s="1"/>
  <c r="F203" i="15" s="1"/>
  <c r="F202" i="15" s="1"/>
  <c r="F199" i="15"/>
  <c r="F198" i="15" s="1"/>
  <c r="F197" i="15" s="1"/>
  <c r="F195" i="15"/>
  <c r="F194" i="15" s="1"/>
  <c r="F190" i="15" s="1"/>
  <c r="F188" i="15"/>
  <c r="F187" i="15" s="1"/>
  <c r="F186" i="15" s="1"/>
  <c r="F181" i="15"/>
  <c r="F180" i="15" s="1"/>
  <c r="F179" i="15" s="1"/>
  <c r="F178" i="15" s="1"/>
  <c r="F177" i="15" s="1"/>
  <c r="F176" i="15" s="1"/>
  <c r="D19" i="7" s="1"/>
  <c r="F173" i="15"/>
  <c r="F172" i="15" s="1"/>
  <c r="F170" i="15"/>
  <c r="F169" i="15" s="1"/>
  <c r="F166" i="15"/>
  <c r="F165" i="15" s="1"/>
  <c r="F164" i="15" s="1"/>
  <c r="F161" i="15"/>
  <c r="F160" i="15" s="1"/>
  <c r="F159" i="15" s="1"/>
  <c r="F158" i="15" s="1"/>
  <c r="F154" i="15"/>
  <c r="F153" i="15" s="1"/>
  <c r="F152" i="15" s="1"/>
  <c r="F150" i="15"/>
  <c r="F149" i="15" s="1"/>
  <c r="F145" i="15" s="1"/>
  <c r="F139" i="15"/>
  <c r="F138" i="15" s="1"/>
  <c r="F137" i="15" s="1"/>
  <c r="F135" i="15"/>
  <c r="F134" i="15" s="1"/>
  <c r="F133" i="15" s="1"/>
  <c r="F120" i="15"/>
  <c r="F119" i="15" s="1"/>
  <c r="F107" i="15"/>
  <c r="F106" i="15" s="1"/>
  <c r="F93" i="15"/>
  <c r="F92" i="15" s="1"/>
  <c r="F91" i="15" s="1"/>
  <c r="F90" i="15" s="1"/>
  <c r="F88" i="15"/>
  <c r="F86" i="15"/>
  <c r="F84" i="15"/>
  <c r="F71" i="15"/>
  <c r="F70" i="15" s="1"/>
  <c r="F69" i="15" s="1"/>
  <c r="F63" i="15"/>
  <c r="F62" i="15" s="1"/>
  <c r="F61" i="15" s="1"/>
  <c r="F50" i="15"/>
  <c r="F48" i="15"/>
  <c r="F44" i="15"/>
  <c r="F43" i="15" s="1"/>
  <c r="F39" i="15"/>
  <c r="F38" i="15" s="1"/>
  <c r="F36" i="15"/>
  <c r="F35" i="15" s="1"/>
  <c r="F32" i="15"/>
  <c r="F31" i="15" s="1"/>
  <c r="F30" i="15" s="1"/>
  <c r="F19" i="15"/>
  <c r="F18" i="15" s="1"/>
  <c r="F12" i="15"/>
  <c r="F11" i="15" s="1"/>
  <c r="F10" i="15" s="1"/>
  <c r="F9" i="15" s="1"/>
  <c r="C60" i="1"/>
  <c r="D233" i="5" l="1"/>
  <c r="D36" i="7"/>
  <c r="D35" i="7" s="1"/>
  <c r="D96" i="5"/>
  <c r="D95" i="5" s="1"/>
  <c r="F217" i="15"/>
  <c r="F132" i="15"/>
  <c r="F131" i="15" s="1"/>
  <c r="F130" i="15" s="1"/>
  <c r="D16" i="7" s="1"/>
  <c r="F60" i="15"/>
  <c r="F59" i="15" s="1"/>
  <c r="F247" i="15"/>
  <c r="F246" i="15" s="1"/>
  <c r="F245" i="15" s="1"/>
  <c r="F244" i="15" s="1"/>
  <c r="D25" i="7" s="1"/>
  <c r="D46" i="5"/>
  <c r="D45" i="5" s="1"/>
  <c r="D44" i="5" s="1"/>
  <c r="F322" i="15"/>
  <c r="F209" i="15"/>
  <c r="F208" i="15" s="1"/>
  <c r="F201" i="15" s="1"/>
  <c r="D21" i="7" s="1"/>
  <c r="F34" i="15"/>
  <c r="F8" i="15"/>
  <c r="F7" i="15" s="1"/>
  <c r="D7" i="7" s="1"/>
  <c r="F17" i="15"/>
  <c r="F16" i="15" s="1"/>
  <c r="F15" i="15" s="1"/>
  <c r="F14" i="15" s="1"/>
  <c r="D8" i="7" s="1"/>
  <c r="F356" i="15"/>
  <c r="D196" i="5"/>
  <c r="D53" i="5"/>
  <c r="D29" i="5"/>
  <c r="D222" i="5"/>
  <c r="D159" i="5"/>
  <c r="D74" i="5"/>
  <c r="D73" i="5" s="1"/>
  <c r="F168" i="15"/>
  <c r="F163" i="15" s="1"/>
  <c r="F47" i="15"/>
  <c r="F46" i="15" s="1"/>
  <c r="F118" i="15"/>
  <c r="F42" i="15"/>
  <c r="F83" i="15"/>
  <c r="F233" i="15"/>
  <c r="F270" i="15" l="1"/>
  <c r="F269" i="15" s="1"/>
  <c r="F268" i="15" s="1"/>
  <c r="F267" i="15" s="1"/>
  <c r="F41" i="15"/>
  <c r="F29" i="15"/>
  <c r="F82" i="15"/>
  <c r="F279" i="15"/>
  <c r="F278" i="15" s="1"/>
  <c r="D29" i="7" s="1"/>
  <c r="D195" i="5"/>
  <c r="F117" i="15"/>
  <c r="F116" i="15" s="1"/>
  <c r="F115" i="15" s="1"/>
  <c r="D15" i="7" s="1"/>
  <c r="F105" i="15"/>
  <c r="F104" i="15" s="1"/>
  <c r="F103" i="15" s="1"/>
  <c r="F102" i="15" s="1"/>
  <c r="F227" i="15"/>
  <c r="F226" i="15" s="1"/>
  <c r="D24" i="7" s="1"/>
  <c r="D154" i="5"/>
  <c r="D116" i="5" s="1"/>
  <c r="F321" i="15"/>
  <c r="F320" i="15" s="1"/>
  <c r="D33" i="7" s="1"/>
  <c r="F185" i="15"/>
  <c r="F184" i="15" s="1"/>
  <c r="F183" i="15" s="1"/>
  <c r="D20" i="7" s="1"/>
  <c r="D18" i="7" s="1"/>
  <c r="F216" i="15"/>
  <c r="F215" i="15" s="1"/>
  <c r="D23" i="7" s="1"/>
  <c r="D13" i="7" l="1"/>
  <c r="D12" i="7" s="1"/>
  <c r="D27" i="7"/>
  <c r="D26" i="7" s="1"/>
  <c r="F175" i="15"/>
  <c r="D28" i="7"/>
  <c r="D22" i="7"/>
  <c r="F28" i="15"/>
  <c r="F21" i="15" s="1"/>
  <c r="D9" i="7" s="1"/>
  <c r="F77" i="15"/>
  <c r="F76" i="15" s="1"/>
  <c r="F58" i="15" s="1"/>
  <c r="D11" i="7" s="1"/>
  <c r="F101" i="15"/>
  <c r="F266" i="15"/>
  <c r="F157" i="15"/>
  <c r="F156" i="15" s="1"/>
  <c r="D17" i="7" l="1"/>
  <c r="D14" i="7" s="1"/>
  <c r="F319" i="15"/>
  <c r="D32" i="7"/>
  <c r="D6" i="7"/>
  <c r="F6" i="15"/>
  <c r="F114" i="15"/>
  <c r="F214" i="15"/>
  <c r="F277" i="15"/>
  <c r="C36" i="1"/>
  <c r="D37" i="7" l="1"/>
  <c r="F364" i="15"/>
  <c r="C23" i="1"/>
  <c r="C16" i="1" l="1"/>
  <c r="C66" i="1" l="1"/>
  <c r="C64" i="1"/>
  <c r="C62" i="1"/>
  <c r="C57" i="1"/>
  <c r="C56" i="1" s="1"/>
  <c r="C47" i="1"/>
  <c r="C46" i="1" s="1"/>
  <c r="C38" i="1"/>
  <c r="C28" i="1"/>
  <c r="C22" i="1" s="1"/>
  <c r="C8" i="1"/>
  <c r="C7" i="1" s="1"/>
  <c r="C33" i="1" l="1"/>
  <c r="C32" i="1" s="1"/>
  <c r="C31" i="1" s="1"/>
  <c r="C59" i="1"/>
  <c r="C55" i="1" l="1"/>
  <c r="C54" i="1" s="1"/>
  <c r="C69" i="1" s="1"/>
  <c r="C6" i="1"/>
  <c r="D21" i="5" l="1"/>
  <c r="D6" i="5" s="1"/>
  <c r="D298" i="5" s="1"/>
</calcChain>
</file>

<file path=xl/sharedStrings.xml><?xml version="1.0" encoding="utf-8"?>
<sst xmlns="http://schemas.openxmlformats.org/spreadsheetml/2006/main" count="8137" uniqueCount="527">
  <si>
    <t>Код бюджетной классификации</t>
  </si>
  <si>
    <t>Наименование показателя</t>
  </si>
  <si>
    <t>Сумма</t>
  </si>
  <si>
    <t>НАЛОГОВЫЕ И НЕНАЛОГОВЫЕ ДОХОДЫ</t>
  </si>
  <si>
    <t>НАЛОГОВЫЕ ДОХОДЫ</t>
  </si>
  <si>
    <t>НАЛОГИ НА ПРИБЫЛЬ, ДОХОДЫ</t>
  </si>
  <si>
    <t>НАЛОГИ НА ИМУЩЕСТВО</t>
  </si>
  <si>
    <t>Налог на имущество физических лиц</t>
  </si>
  <si>
    <t>Земельный налог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</si>
  <si>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</si>
  <si>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</si>
  <si>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</si>
  <si>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</si>
  <si>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</si>
  <si>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</si>
  <si>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</si>
  <si>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</si>
  <si>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</si>
  <si>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</si>
  <si>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</t>
  </si>
  <si>
    <t>ВСЕГО</t>
  </si>
  <si>
    <t xml:space="preserve">Налог на доходы физических лиц                                                            </t>
  </si>
  <si>
    <t>тыс. рублей</t>
  </si>
  <si>
    <t>Наименование</t>
  </si>
  <si>
    <t>Рз</t>
  </si>
  <si>
    <t>Пр</t>
  </si>
  <si>
    <t>ЦСР</t>
  </si>
  <si>
    <t>ВР</t>
  </si>
  <si>
    <t>Сумма на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</si>
  <si>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</si>
  <si>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</si>
  <si>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</si>
  <si>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</si>
  <si>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</si>
  <si>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</si>
  <si>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«Муниципальное управление и гражданское общество в городском поселении Федоровский»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</si>
  <si>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</si>
  <si>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</si>
  <si>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</si>
  <si>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</si>
  <si>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в городском поселении Федоровский»</t>
  </si>
  <si>
    <t>Резервные фонды</t>
  </si>
  <si>
    <t>Резервный фонд администрации городского поселения Федоровский</t>
  </si>
  <si>
    <t>Иные бюджетные ассигнования</t>
  </si>
  <si>
    <t>Резервные средства</t>
  </si>
  <si>
    <t>Другие общегосударственные вопросы</t>
  </si>
  <si>
    <t>Расходы на выплаты персоналу казенных учреждений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</si>
  <si>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</si>
  <si>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</si>
  <si>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</si>
  <si>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</si>
  <si>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</si>
  <si>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Муниципальная программа «Безопасность в городском поселении Федоровский»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</si>
  <si>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</si>
  <si>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</si>
  <si>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</si>
  <si>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</si>
  <si>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</si>
  <si>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Муниципальная программа «Развитие дорожно-транспортного комплекса в городском поселении Федоровский»</t>
  </si>
  <si>
    <t>Дорожное хозяйство (дорожные фонды)</t>
  </si>
  <si>
    <t>Другие вопросы в области национальной экономики</t>
  </si>
  <si>
    <t>Муниципальная программа «Развитие жилищно-коммунального комплекса и повышение энергетической эффективности в городском поселении Федоровский»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</si>
  <si>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</si>
  <si>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</si>
  <si>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</si>
  <si>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</si>
  <si>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Муниципальная программа «Благоустройство территории городского поселения Федоровский»</t>
  </si>
  <si>
    <t>Образование</t>
  </si>
  <si>
    <t>Муниципальная программа «Молодежь Федоровского»</t>
  </si>
  <si>
    <t>Культура, кинематография</t>
  </si>
  <si>
    <t>Культура</t>
  </si>
  <si>
    <t>Муниципальная программа «Развитие культуры в городском поселении Федоровский»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</si>
  <si>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</si>
  <si>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</si>
  <si>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</si>
  <si>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</si>
  <si>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</si>
  <si>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поселении Федоровский»</t>
  </si>
  <si>
    <t>Прочие межбюджетные трансферты общего характера</t>
  </si>
  <si>
    <t>Межбюджетные трансферты</t>
  </si>
  <si>
    <t>Всего</t>
  </si>
  <si>
    <t>01</t>
  </si>
  <si>
    <t>02</t>
  </si>
  <si>
    <t>03</t>
  </si>
  <si>
    <t>04</t>
  </si>
  <si>
    <t>09</t>
  </si>
  <si>
    <t>08</t>
  </si>
  <si>
    <t>05</t>
  </si>
  <si>
    <t>07</t>
  </si>
  <si>
    <t>Вед</t>
  </si>
  <si>
    <t>в том числе за счет предоставления межбюджетных трансфертов для обеспечения осуществления органами местного самоуправления отдельных государственных полномочий</t>
  </si>
  <si>
    <t>13</t>
  </si>
  <si>
    <t>100</t>
  </si>
  <si>
    <t>120</t>
  </si>
  <si>
    <t>200</t>
  </si>
  <si>
    <t>240</t>
  </si>
  <si>
    <t>14</t>
  </si>
  <si>
    <t>ДОХОДЫ ОТ ПРОДАЖИ МАТЕРИАЛЬНЫХ И НЕМАТЕРИАЛЬНЫХ АКТИВОВ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</si>
  <si>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</si>
  <si>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</si>
  <si>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</si>
  <si>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</si>
  <si>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</si>
  <si>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квартир</t>
  </si>
  <si>
    <t>Доходы от продажи квартир, находящихся в собственности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</si>
  <si>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</si>
  <si>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Прочие межбюджетные трансферты, передаваемые бюджетам городских поселений</t>
  </si>
  <si>
    <t>600</t>
  </si>
  <si>
    <t>620</t>
  </si>
  <si>
    <t>800</t>
  </si>
  <si>
    <t>ШТРАФЫ, САНКЦИИ, ВОЗМЕЩЕНИЕ УЩЕРБА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</si>
  <si>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</si>
  <si>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</si>
  <si>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1000000000</t>
  </si>
  <si>
    <t>1010000000</t>
  </si>
  <si>
    <t>1010100000</t>
  </si>
  <si>
    <t>Подпрограмма "Совершенствование системы муниципального управления в городском поселении Федоровский"</t>
  </si>
  <si>
    <t>Основное мероприятие "Обеспечение функций органов местного самоуправления городского поселения Федоровский"</t>
  </si>
  <si>
    <t>1010102030</t>
  </si>
  <si>
    <t>1010102040</t>
  </si>
  <si>
    <t>Расходы на обеспечение функций органов местного самоуправления</t>
  </si>
  <si>
    <t>0800000000</t>
  </si>
  <si>
    <t>0830000000</t>
  </si>
  <si>
    <t>Подпрограмма "Развитие информационной системы управления муниципальными финансами"</t>
  </si>
  <si>
    <t>Основное мероприятие "Модернизация и сопровождение автоматизированных систем и программного обеспечения для реализации процессов составления и исполнения бюджета городского поселения, ведения бухгалтерского и управленческого учета и формирования отчетности"</t>
  </si>
  <si>
    <t xml:space="preserve">Реализация мероприятий </t>
  </si>
  <si>
    <t>1010200000</t>
  </si>
  <si>
    <t>1010202040</t>
  </si>
  <si>
    <t>Основное мероприятие "Организационное обеспечение деятельности  органов местного самоуправления городского поселения Федоровский"</t>
  </si>
  <si>
    <t>Подпрограмма "Развитие муниципальной службы"</t>
  </si>
  <si>
    <t>1020000000</t>
  </si>
  <si>
    <t>Основное мероприятие "Создание условий для эффективной служебной деятельности муниципальных служащих"</t>
  </si>
  <si>
    <t>1020100000</t>
  </si>
  <si>
    <t>1020102040</t>
  </si>
  <si>
    <t>Основное мероприятие "Развитие и совершенствование кадровой политики"</t>
  </si>
  <si>
    <t>Подпрограмма "Развитие гражданского общества"</t>
  </si>
  <si>
    <t>1030000000</t>
  </si>
  <si>
    <t>1030300000</t>
  </si>
  <si>
    <t>1030351180</t>
  </si>
  <si>
    <t>Основное мероприятие "Обеспечение открытости информации о деятельности органов местного самоуправления городского поселения Федоровский"</t>
  </si>
  <si>
    <t>1030400000</t>
  </si>
  <si>
    <t>1030499990</t>
  </si>
  <si>
    <t>Основное мероприятие "Материально-техническое и организационное обеспечение деятельности органов местного самоуправления"</t>
  </si>
  <si>
    <t>1010300000</t>
  </si>
  <si>
    <t>Расходы на обеспечение деятельности (оказание услуг) муниципальных учреждений</t>
  </si>
  <si>
    <t>1010300590</t>
  </si>
  <si>
    <t>0900000000</t>
  </si>
  <si>
    <t>0920000000</t>
  </si>
  <si>
    <t>Основное мероприятие "Получение технических планов, технических паспортов, справок о принадлежности и кадастровых паспортов на объекты муниципальной недвижимости (движимого имущества), чьи технические характеристики  нуждаются в актуализации, а также на выявленные бесхозяйные объекты"</t>
  </si>
  <si>
    <t>0920300000</t>
  </si>
  <si>
    <t>0920399990</t>
  </si>
  <si>
    <t>4000000000</t>
  </si>
  <si>
    <t>Непрограммные расходы органов местного самоуправления городского поселения Федоровский</t>
  </si>
  <si>
    <t>4080000000</t>
  </si>
  <si>
    <t>4080020210</t>
  </si>
  <si>
    <t>Основное мероприятие "Обеспечение осуществления администрацией городского поселения Федоровский полномочий по государственной регистрации актов гражданского состояния Федоровский"</t>
  </si>
  <si>
    <t>1030200000</t>
  </si>
  <si>
    <t>1030259300</t>
  </si>
  <si>
    <t>Подпрограмма "Организация бюджетного процесса в городском поселении Федоровский"</t>
  </si>
  <si>
    <t>0810000000</t>
  </si>
  <si>
    <t>Основное мероприятие "Предоставление иных межбюджетных трансфертов бюджету Сургутского района для финансового обеспечения переданных полномочий"</t>
  </si>
  <si>
    <t>0100000000</t>
  </si>
  <si>
    <t>0120000000</t>
  </si>
  <si>
    <t>0120100000</t>
  </si>
  <si>
    <t>11</t>
  </si>
  <si>
    <t>Основное мероприятие "Повышение спортивного мастерства"</t>
  </si>
  <si>
    <t>Реализация мероприятий</t>
  </si>
  <si>
    <t>0200000000</t>
  </si>
  <si>
    <t>Подпрограмма "Обеспечение современных условий для информационно-библиотечного обслуживания населения городского поселения Федоровский и развития музейного дела"</t>
  </si>
  <si>
    <t>0210000000</t>
  </si>
  <si>
    <t>Основное мероприятие "Организация библиотечного обслуживания населения"</t>
  </si>
  <si>
    <t>0210100000</t>
  </si>
  <si>
    <t>Подпрограмма«Поддержка многообразия культурно-досуговой деятельности»</t>
  </si>
  <si>
    <t>0220000000</t>
  </si>
  <si>
    <t>0300000000</t>
  </si>
  <si>
    <t>0330000000</t>
  </si>
  <si>
    <t>0500000000</t>
  </si>
  <si>
    <t>0510000000</t>
  </si>
  <si>
    <t>Основное мероприятие "Содержание, ремонт и капитальный ремонт автомобильных дорог и внутриквартальных проездов"</t>
  </si>
  <si>
    <t>0510100000</t>
  </si>
  <si>
    <t>0510199990</t>
  </si>
  <si>
    <t>Основное мероприятие "Содержание и ремонт элементов обустройства автомобильной дороги и дорожных сооружений"</t>
  </si>
  <si>
    <t>0510200000</t>
  </si>
  <si>
    <t>0510299990</t>
  </si>
  <si>
    <t>Основное мероприятие "Обустройство автомобильных дорог дорожными сооружениями и элементами обустройства"</t>
  </si>
  <si>
    <t>0510300000</t>
  </si>
  <si>
    <t>0510399990</t>
  </si>
  <si>
    <t>0520000000</t>
  </si>
  <si>
    <t>0520100000</t>
  </si>
  <si>
    <t>810</t>
  </si>
  <si>
    <t>0400000000</t>
  </si>
  <si>
    <t xml:space="preserve">Подпрограмма "Коммунальная инфраструктура городского поселения Федоровский" </t>
  </si>
  <si>
    <t>12</t>
  </si>
  <si>
    <t>0430000000</t>
  </si>
  <si>
    <t>0430100000</t>
  </si>
  <si>
    <t>0430199990</t>
  </si>
  <si>
    <t>0410000000</t>
  </si>
  <si>
    <t>Основное мероприятие "Содержание, ремонт и капитальный ремонт объектов коммунального хозяйства"</t>
  </si>
  <si>
    <t>0410100000</t>
  </si>
  <si>
    <t>Подпрограмма "Жилищный фонд городского поселения Федоровский"</t>
  </si>
  <si>
    <t>0420000000</t>
  </si>
  <si>
    <t>Основное мероприятие "Предоставление субсидий в целях возмещения недополученных доходов организациям, предоставляющим населению городского поселения Федоровский жилищные услуги по тарифам, не обеспечивающим возмещение издержек"</t>
  </si>
  <si>
    <t>0420200000</t>
  </si>
  <si>
    <t>Основное мероприятие "Содействие проведению капитального ремонта общего имущества в многоквартирном доме"</t>
  </si>
  <si>
    <t>0600000000</t>
  </si>
  <si>
    <t>Подпрограмма "Благоустройство территории городского поселения Федоровский"</t>
  </si>
  <si>
    <t>0610000000</t>
  </si>
  <si>
    <t>Основное мероприятие "Содержание и ремонт объектов внешнего благоустройства"</t>
  </si>
  <si>
    <t>0610100000</t>
  </si>
  <si>
    <t>0610199990</t>
  </si>
  <si>
    <t>Основное мероприятие "Озеленение территории городского поселения Федоровский"</t>
  </si>
  <si>
    <t>Основное мероприятие "Праздничное оформление городского поселения Федоровский к праздничным, юбилейным датам"</t>
  </si>
  <si>
    <t>0610400000</t>
  </si>
  <si>
    <t>0610499990</t>
  </si>
  <si>
    <t>Основное мероприятие "Обеспечение проведения мероприятий по благоустройству и очистке территории городского поселения Федоровский"</t>
  </si>
  <si>
    <t>0610500000</t>
  </si>
  <si>
    <t>0610599990</t>
  </si>
  <si>
    <t>0700000000</t>
  </si>
  <si>
    <t>Подпрограмма "Защита населения и территории городского поселения Федоровский от чрезвычайных ситуаций природного и техногенного характера, обеспечение пожарной безопасности"</t>
  </si>
  <si>
    <t>0710000000</t>
  </si>
  <si>
    <t>Основное мероприятие "Обучение и информирование населения способам защиты и действиям в чрезвычайных ситуациях"</t>
  </si>
  <si>
    <t>0710100000</t>
  </si>
  <si>
    <t>0710199990</t>
  </si>
  <si>
    <t>Основное мероприятие "Материально-техническое обеспечение первичных мер пожарной безопасности"</t>
  </si>
  <si>
    <t>0710300000</t>
  </si>
  <si>
    <t>0710399990</t>
  </si>
  <si>
    <t>Основное мероприятие "Обеспечение проведения мероприятий по пожарной безопасности на объектах муниципальной собственности"</t>
  </si>
  <si>
    <t>0710400000</t>
  </si>
  <si>
    <t>0710499990</t>
  </si>
  <si>
    <t>Основное мероприятие "Предоставление субсидий на возмещение затрат по содержанию пожарных гидрантов, расположенных на территории городского поселения Федоровский"</t>
  </si>
  <si>
    <t>Основное мероприятие "Обеспечение безопасности людей на водных объектах"</t>
  </si>
  <si>
    <t>0710700000</t>
  </si>
  <si>
    <t>Подпрограмма "Профилактика терроризма и экстремизма на территории городского поселения Федоровский"</t>
  </si>
  <si>
    <t>Основное мероприятие "Организация и проведение мероприятий, направленных на профилактику терроризма и экстремизма"</t>
  </si>
  <si>
    <t>0720000000</t>
  </si>
  <si>
    <t>Подпрограмма "Профилактика правонарушений на территории городского поселения Федоровский"</t>
  </si>
  <si>
    <t>0730000000</t>
  </si>
  <si>
    <t xml:space="preserve">Подпрограмма "Молодёжная сеть Федоровского" </t>
  </si>
  <si>
    <t>Основное мероприятие "Материально-техническое и организационное обеспечение мероприятий по реализации молодежной политики"</t>
  </si>
  <si>
    <t>Подпрограмма "Развитие физической культуры, школьного спорта и массового спорта в городском поселении Федоровский"</t>
  </si>
  <si>
    <t>0110000000</t>
  </si>
  <si>
    <t>0110100000</t>
  </si>
  <si>
    <t>0110200000</t>
  </si>
  <si>
    <t>Подпрограмма "Создание условий для развития инфраструктуры и повышение эффективности муниципального управления в сфере физической культуры и спорта"</t>
  </si>
  <si>
    <t>Основное мероприятие "Развитие материально-технической базы учреждения физической культуры и спорта"</t>
  </si>
  <si>
    <t>0710800000</t>
  </si>
  <si>
    <t>0710899990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</si>
  <si>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</si>
  <si>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0220100000</t>
  </si>
  <si>
    <t>Осуществление первичного воинского учета на территориях, где отсутствуют военные комиссариаты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</si>
  <si>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</si>
  <si>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
товаров, работ, услуг</t>
  </si>
  <si>
    <t>Основное мероприятие "Инженерно-техническое укрепление объектов муниципальной собственности"</t>
  </si>
  <si>
    <t>0720200000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</si>
  <si>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</si>
  <si>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</si>
  <si>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Муниципальная программа «Управление муниципальным имуществом и земельными ресурсами городского поселения Федоровский»</t>
  </si>
  <si>
    <t>Подпрограмма "Совершенствование системы  учета и мониторинга  муниципального имущества и земельных ресурсов"</t>
  </si>
  <si>
    <t>Основное мероприятие "Проведение работ по оценке объектов муниципальной собственности и земельных участков"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</si>
  <si>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</si>
  <si>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</si>
  <si>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Основное мероприятие "Установка и обеспечение функционирования и развития системы видеонаблюдения в сфере общественного порядка на территории городского поселения Федоровский   "</t>
  </si>
  <si>
    <t>0730100000</t>
  </si>
  <si>
    <t>0730199990</t>
  </si>
  <si>
    <t>Межбюджетные трансферты общего характера бюджетам бюджетной системы Российской Федерации</t>
  </si>
  <si>
    <t xml:space="preserve">Молодежная политика </t>
  </si>
  <si>
    <t>0710900000</t>
  </si>
  <si>
    <t>0710999990</t>
  </si>
  <si>
    <t>0520199990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</si>
  <si>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</si>
  <si>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</si>
  <si>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1020302040</t>
  </si>
  <si>
    <t>0920600000</t>
  </si>
  <si>
    <t>0920699990</t>
  </si>
  <si>
    <t>0720299990</t>
  </si>
  <si>
    <t>0720300000</t>
  </si>
  <si>
    <t>0730400000</t>
  </si>
  <si>
    <t>Подпрограмма "Поддержка малого и среднего предпринимательства"</t>
  </si>
  <si>
    <t>Основное мероприятие "Оказание финансовой поддержки субъектам малого и среднего предпринимательства"</t>
  </si>
  <si>
    <t>1200000000</t>
  </si>
  <si>
    <t>1210000000</t>
  </si>
  <si>
    <t>1210100000</t>
  </si>
  <si>
    <t>0420500000</t>
  </si>
  <si>
    <t>0420599990</t>
  </si>
  <si>
    <t>0610600000</t>
  </si>
  <si>
    <t>0610699990</t>
  </si>
  <si>
    <t>Муниципальная программа «Создание условий для экономического развития городского поселения Федоровский»</t>
  </si>
  <si>
    <t>1020300000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</si>
  <si>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</si>
  <si>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</si>
  <si>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0830499990</t>
  </si>
  <si>
    <t>0810689020</t>
  </si>
  <si>
    <t>0810600000</t>
  </si>
  <si>
    <t>0830400000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</si>
  <si>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</si>
  <si>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</si>
  <si>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</si>
  <si>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</si>
  <si>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0921100000</t>
  </si>
  <si>
    <t>0921199990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</si>
  <si>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</si>
  <si>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"Проведение мероприятий по защите населения и территории городского поселения Федоровский в паводковый период"</t>
  </si>
  <si>
    <t>Основное мероприятие "Материальное стимулирование граждан, участвующих в охране общественного порядка на территории городского поселения Федоровский"</t>
  </si>
  <si>
    <t>0730482300</t>
  </si>
  <si>
    <t>07304S2300</t>
  </si>
  <si>
    <t>Подпрограмма "Обеспечение транспортного обслуживания населения"</t>
  </si>
  <si>
    <t>Основное мероприятие "Организация маршрутов регулярных пассажирских перевозок на территории городского поселения Федоровский"</t>
  </si>
  <si>
    <t xml:space="preserve">Подпрограмма "Обеспечение дорожной деятельности" </t>
  </si>
  <si>
    <t>Подпрограмма "Энергосбережение и повышение энергетической эффективности"</t>
  </si>
  <si>
    <t>0330200000</t>
  </si>
  <si>
    <t>0330299990</t>
  </si>
  <si>
    <t>Подпрограмма "Обеспечение дорожной деятельности"</t>
  </si>
  <si>
    <t>Основное мероприятие"Проведение мероприятий по защите населения и территории городского поселения Федоровский в паводковый период"</t>
  </si>
  <si>
    <t>Транспортный налог</t>
  </si>
  <si>
    <t>Транспортный налог с организаций</t>
  </si>
  <si>
    <t>Транспортный налог с физических лиц</t>
  </si>
  <si>
    <t>1300000000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</si>
  <si>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</si>
  <si>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</si>
  <si>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"Обеспечение осуществления администрацией городского поселения Федоровский государственных полномочий по осуществлению первичного воинского учета на территории, где отсутствуют военные комиссариаты"</t>
  </si>
  <si>
    <t>Основное мероприятие "Предоставление субсидии на финансовое обеспечение выполнения муниципального задания на оказание муниципальных услуг (выполнение работ)"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</si>
  <si>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</si>
  <si>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10303F1180</t>
  </si>
  <si>
    <t>Осуществление дополнительных расходов на реализацию переданных органам местного самоуправления отдельных государственных полномочий Российской Федерации</t>
  </si>
  <si>
    <t>10302F9300</t>
  </si>
  <si>
    <t>300</t>
  </si>
  <si>
    <t>310</t>
  </si>
  <si>
    <t>Дотации бюджетам городских поселений на выравнивание бюджетной обеспеченности из бюджета субъекта Российской Федерации</t>
  </si>
  <si>
    <t>1310000000</t>
  </si>
  <si>
    <t>Муниципальная программа "Укрепление межнационального и межконфессионального согласия, профилактика экстремизма в муниципальном образовании городское поселение Федоровский"</t>
  </si>
  <si>
    <t>1400000000</t>
  </si>
  <si>
    <t>1410000000</t>
  </si>
  <si>
    <t>1410400000</t>
  </si>
  <si>
    <t>1410500000</t>
  </si>
  <si>
    <t>1410600000</t>
  </si>
  <si>
    <t>1040000000</t>
  </si>
  <si>
    <t>1040172600</t>
  </si>
  <si>
    <t>Муниципальная программа "Муниципальное управление и гражданское общество в городском поселении Федоровский"</t>
  </si>
  <si>
    <t>Подпрограмма "Пенсионное обеспечение лиц, замещавших муниципальные должности на постоянной основе, и лиц, замещавших должности муниципальной слдужбы в городском поселении Федоровский"</t>
  </si>
  <si>
    <t>870</t>
  </si>
  <si>
    <t>1410300000</t>
  </si>
  <si>
    <t>Основное мероприятие "Оснащение приборами учета, замена и поверка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диспетчиризации"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</si>
  <si>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</si>
  <si>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</si>
  <si>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этонокультурному многообразию народов России"</t>
  </si>
  <si>
    <t>Основное мероприятие"Развитие кадрового потенциала в сфере межнациональных (межэтнических) отношений, профилактики экстремизма"</t>
  </si>
  <si>
    <t>Основное мероприятие "Проведение землеустроительных работ по формированию земельных участков государственная собственность на которые не разграничена"</t>
  </si>
  <si>
    <t>Основное мероприятие "Модернизация и сопровождение автоматизированных систем и программного обеспечения для реализации процессов составления и исполнения бюджета городского поселения, ведения бухгалтерского и управленческого учета и формирования отчетност</t>
  </si>
  <si>
    <t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государственного флага России, День народного единства)</t>
  </si>
  <si>
    <t>Основное мероприятие "Выплата муниципальных пенсий за выслугу лет лицам, замещавшим муниципальные должности на постоянной основе и должности муниципальной службы"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</si>
  <si>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</si>
  <si>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</si>
  <si>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</si>
  <si>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</si>
  <si>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850</t>
  </si>
  <si>
    <t>1010200690</t>
  </si>
  <si>
    <t>1310199990</t>
  </si>
  <si>
    <t>1310100000</t>
  </si>
  <si>
    <t>0720399990</t>
  </si>
  <si>
    <t>0420289162</t>
  </si>
  <si>
    <t>0410199990</t>
  </si>
  <si>
    <t>0220500000</t>
  </si>
  <si>
    <t>0130000000</t>
  </si>
  <si>
    <t>0130100000</t>
  </si>
  <si>
    <t>0130189146</t>
  </si>
  <si>
    <t>650</t>
  </si>
  <si>
    <t>Членские взносы в Ассоциацию "Совет муниципальных образований Ханты-Мансийского автономного округа -Югры"</t>
  </si>
  <si>
    <t>Подпрограмма "Организация и обеспечение улучшения жилищных условий жителей городского поселения Федоровский"</t>
  </si>
  <si>
    <t>Основное мероприятие "Оценка рыночной стоимости недвижимого имущества, подлежащего изъятию для муниципальных нужд"</t>
  </si>
  <si>
    <t>Осуществление переданных полномочий Российской Федерации на государственную регистрацию актов гражданского состояния</t>
  </si>
  <si>
    <t>Создание условий для деятельности народных дружин</t>
  </si>
  <si>
    <t>Создание условий для деятельности народных дружин (софинансирование)</t>
  </si>
  <si>
    <t>Осуществление текущего ремонта в многоквартирных домах аварийных/непригодных для проживания, ремонт многоквартирных домов, не включенных в окружную программу капитального ремонта</t>
  </si>
  <si>
    <t>Осуществление части полномочий по решению вопросов местного значения в соответствии с заключенными соглашениями</t>
  </si>
  <si>
    <t>Массовый спорт</t>
  </si>
  <si>
    <t>Основное мероприятие "Развитие кадрового потенциала в сфере межнациональных (межэтнических) отношений, профилактики экстремизма"</t>
  </si>
  <si>
    <t>Подпрограмма "Строительство объектов физической культуры и спорта"</t>
  </si>
  <si>
    <t>Основное мероприятие "Строительство объекта "Плавательный бассейн "Дельфин" в городском поселении Федоровский"</t>
  </si>
  <si>
    <t>Строительство объекта "Плавательный бассейн г.п. Фёдоровский "Дельфин", включая ввод объекта в эксплуатацию</t>
  </si>
  <si>
    <t>Бюджетные инвестиции</t>
  </si>
  <si>
    <t>410</t>
  </si>
  <si>
    <t>400</t>
  </si>
  <si>
    <t>Капитальные вложения в объекты государственной (муниципальной) собственности</t>
  </si>
  <si>
    <t>Основное мероприятие "Создание условий для постановки новых концертных и театральных постановок"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</si>
  <si>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</si>
  <si>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</si>
  <si>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</si>
  <si>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</si>
  <si>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</si>
  <si>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</si>
  <si>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000 1 01 02080 01 0000 110</t>
  </si>
  <si>
    <t>000 1 03 00000 00 0000 000</t>
  </si>
  <si>
    <t>000 1 03 02000 01 0000 110</t>
  </si>
  <si>
    <t>000 1 03 02231 01 0000 110</t>
  </si>
  <si>
    <t>000 1 03 02241 01 0000 110</t>
  </si>
  <si>
    <t>000 1 03 02251 01 0000 110</t>
  </si>
  <si>
    <t>000 1 03 02261 01 0000 110</t>
  </si>
  <si>
    <t>000 1 06 00000 00 0000 000</t>
  </si>
  <si>
    <t>000 1 06 01000 00 0000 110</t>
  </si>
  <si>
    <t>000 1 06 01030 13 0000 110</t>
  </si>
  <si>
    <t>000 1 06 04000 02 0000 110</t>
  </si>
  <si>
    <t>000 1 06 04011 02 0000 110</t>
  </si>
  <si>
    <t>000 1 06 04012 02 0000 110</t>
  </si>
  <si>
    <t>000 1 06 06000 00 0000 110</t>
  </si>
  <si>
    <t>000 1 06 06033 13 0000 110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</si>
  <si>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</si>
  <si>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</si>
  <si>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</si>
  <si>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</si>
  <si>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</si>
  <si>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 xml:space="preserve">000 1 11 05020 00 0000 120
</t>
  </si>
  <si>
    <t xml:space="preserve">000 1 11 05025 13 0000 120
</t>
  </si>
  <si>
    <t xml:space="preserve">000 1 11 05070 00 0000 120
</t>
  </si>
  <si>
    <t>000 1 11 09000 00 0000 120</t>
  </si>
  <si>
    <t>000 1 11 05075 13 0000 120</t>
  </si>
  <si>
    <t>000 1 11 09045 13 0000 120</t>
  </si>
  <si>
    <t>000 1 11 09080 13 0000 120</t>
  </si>
  <si>
    <t>000 1 14 00000 00 0000 000</t>
  </si>
  <si>
    <t>000 1 14 01000 00 0000 410</t>
  </si>
  <si>
    <t>000 1 16 00000 00 0000 000</t>
  </si>
  <si>
    <t>000 1 14 01050 13 0000 410</t>
  </si>
  <si>
    <t>000 2 00 00000 00 0000 000</t>
  </si>
  <si>
    <t>000 2 02 00000 00 0000 000</t>
  </si>
  <si>
    <t>000 2 02 10000 00 0000 150</t>
  </si>
  <si>
    <t>000 2 02 15001 00 0000 150</t>
  </si>
  <si>
    <t>000 2 02 15001 13 0000 150</t>
  </si>
  <si>
    <t>000 2 02 30000 00 0000 150</t>
  </si>
  <si>
    <t>000 2 02 30024 00 0000 150</t>
  </si>
  <si>
    <t>000 2 02 30024 13 0000 150</t>
  </si>
  <si>
    <t>000 2 02 35930 00 0000 150</t>
  </si>
  <si>
    <t>000 2 02 35930 13 0000 150</t>
  </si>
  <si>
    <t>000 2 02 35118 00 0000 150</t>
  </si>
  <si>
    <t>000 2 02 35118 13 0000 150</t>
  </si>
  <si>
    <t>000 2 02 40000 00 0000 150</t>
  </si>
  <si>
    <t>000 2 02 49999 00 0000 150</t>
  </si>
  <si>
    <t>000 2 02 49999 13 0000 150</t>
  </si>
  <si>
    <t>000 1 16 11064 01 0000 140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</si>
  <si>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</si>
  <si>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Платежи, уплачиваемые в целях возмещения вреда</t>
  </si>
  <si>
    <t>000 1 16 11000 01 0000 140</t>
  </si>
  <si>
    <t>350</t>
  </si>
  <si>
    <t>Премии и гранты</t>
  </si>
  <si>
    <t>Социальное обеспечение и иные выплаты населению за исключением публичных нормативных обязательств</t>
  </si>
  <si>
    <t>1010271600</t>
  </si>
  <si>
    <t>Муниципальная программа "Обеспечение реализации прав граждан на улучшение жилищных условий на территории муниципального образования городское поселение Федоровский"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</si>
  <si>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</si>
  <si>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</si>
  <si>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000 1 01 02130 01 0000 110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</si>
  <si>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</si>
  <si>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</si>
  <si>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000 1 14 06000 00 0000 430</t>
  </si>
  <si>
    <t>000 1 14 06013 13 0000 430</t>
  </si>
  <si>
    <t>Субсидия на возмещение затрат по содержанию пожарных гидрантов расположенных на территории городского поселения Федоровский</t>
  </si>
  <si>
    <t>0710761103</t>
  </si>
  <si>
    <t>Субсидия из средств бюджета городского поселения Федоровский, в целях возмещения затрат МУП "Федоровское ЖКХ" на содержание сетей уличного освещения, переданного на праве хозяйственного ведения</t>
  </si>
  <si>
    <t>0510261102</t>
  </si>
  <si>
    <t>Субсидия субъектам малого и среднего предпринимательства</t>
  </si>
  <si>
    <t>1210161104</t>
  </si>
  <si>
    <t>0610161102</t>
  </si>
  <si>
    <t>Субсидия на иные цели муниципальным бюджетным и автономным учреждениям, подведомственным администрации городского поселения Федоровский</t>
  </si>
  <si>
    <t>0330261601</t>
  </si>
  <si>
    <t>Субсидия на финансовое обеспечение выполнения муниципального задания муниципальными учреждениями городского поселения Федоровский</t>
  </si>
  <si>
    <t>0210161600</t>
  </si>
  <si>
    <t>0220161600</t>
  </si>
  <si>
    <t>0220561601</t>
  </si>
  <si>
    <t>Основное мероприятие "Повышение уровня материально технического оснащения"</t>
  </si>
  <si>
    <t>0220700000</t>
  </si>
  <si>
    <t>0220761601</t>
  </si>
  <si>
    <t>1410361601</t>
  </si>
  <si>
    <t>1410461601</t>
  </si>
  <si>
    <t>1410561601</t>
  </si>
  <si>
    <t>1410661601</t>
  </si>
  <si>
    <t>0110161600</t>
  </si>
  <si>
    <t>0110261601</t>
  </si>
  <si>
    <t>0120161601</t>
  </si>
  <si>
    <t>0130199990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</si>
  <si>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</si>
  <si>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</si>
  <si>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</si>
  <si>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</si>
  <si>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</si>
  <si>
    <t>10302D9300</t>
  </si>
  <si>
    <t xml:space="preserve">Приложение 1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</t>
  </si>
  <si>
    <t>Доходы бюджета городского поселения Федоровский по кодам видов доходов, подвидов доходов на 2024 год</t>
  </si>
  <si>
    <t xml:space="preserve">Приложение 2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</t>
  </si>
  <si>
    <t>Доходы бюджета городского поселения Федоровский по кодам видов доходов, подвидов доходов, на плановый период 2025 и 2026 годов</t>
  </si>
  <si>
    <t>000 1 11 05314 13 0000 120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</si>
  <si>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</si>
  <si>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</si>
  <si>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</si>
  <si>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</si>
  <si>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</si>
  <si>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Приложение 3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</si>
  <si>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городского поселения Федоровский на 2024 год</t>
  </si>
  <si>
    <t xml:space="preserve">Приложение 4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</si>
  <si>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городского поселения Федоровский на плановый период 2025 и 2026 годов</t>
  </si>
  <si>
    <t>0920400000</t>
  </si>
  <si>
    <t>0920499990</t>
  </si>
  <si>
    <t>Основное мероприятие "Проведение землеустроительных работ по формированию земельных участков под объектами муниципальной собственности"</t>
  </si>
  <si>
    <t>0710889202</t>
  </si>
  <si>
    <t>Установка и обеспечение функционирования видеокамер на водных объектах в городских и сельских поселениях Сургутского района</t>
  </si>
  <si>
    <t>0420800000</t>
  </si>
  <si>
    <t>0420889167</t>
  </si>
  <si>
    <t>Основное мероприятие "Участие в организации деятельности по сбору (в том числе раздельному сбору) и транспортированию твердых коммунальных отходов"</t>
  </si>
  <si>
    <t>Обустройство мест (площадок) сбора, накопления твердых коммунальных отходов, крупногабаритных отходов</t>
  </si>
  <si>
    <t>06</t>
  </si>
  <si>
    <t>0610489177</t>
  </si>
  <si>
    <t>Охрана окружающей среды</t>
  </si>
  <si>
    <t>Охрана объектов растительного и животного мира и среды их обитания</t>
  </si>
  <si>
    <t>Оказание услуг по организации и проведению торжественного открытия и закрытия Международной экологической акции «Спасти и сохранить» в Сургутском районе</t>
  </si>
  <si>
    <t>4010000000</t>
  </si>
  <si>
    <t>4019999999</t>
  </si>
  <si>
    <t>Обеспечение деятельности органов местного самоуправления</t>
  </si>
  <si>
    <t>Условно утверждаемые расходы</t>
  </si>
  <si>
    <t>Распределение бюджетных ассигнований по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городского поселения Федоровский на 2024 год</t>
  </si>
  <si>
    <t xml:space="preserve">Приложение 5 к решению Совет депутатов
 городского поселения Федоровский 
от «   »     2023 года №                                                                                                                                                                         </t>
  </si>
  <si>
    <t xml:space="preserve">Приложение 6 к решению Совет депутатов
 городского поселения Федоровский 
от «   »     2023 года №                                                                                                                                                                         </t>
  </si>
  <si>
    <t>Распределение бюджетных ассигнований по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городского поселения Федоровский на плановый период 2025 и 2026 годов</t>
  </si>
  <si>
    <t>Распределение бюджетных ассигнований по разделам и подразделам классификации расходов бюджета городского поселения Федоровский на 2024 год</t>
  </si>
  <si>
    <t xml:space="preserve">Приложение 7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  </t>
  </si>
  <si>
    <t xml:space="preserve">Сумма </t>
  </si>
  <si>
    <t xml:space="preserve">Приложение 8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</si>
  <si>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бюджетных ассигнований по разделам и подразделам классификации расходов бюджета городского поселения Федоровский на плановый период 2025 и 2026 годов</t>
  </si>
  <si>
    <t xml:space="preserve">Приложение 9 к решению Совет депутатов
 городского поселения Федоровский 
от «   »  2023 года №                                                                                                                                                                              </t>
  </si>
  <si>
    <t>Ведомственная структура расходов бюджета городского поселения Федоровский по главным распорядителям бюджетных средств, разделам, подразделам,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на 2024 год</t>
  </si>
  <si>
    <t xml:space="preserve">Приложение 10 к решению Совета депутатов
 городского поселения Федоровский 
от "    "    2023 года №                                                                                                                                                                           </t>
  </si>
  <si>
    <t>Ведомственная структура расходов бюджета городского поселения Федоровский по главным распорядителям бюджетных средств, разделам, подразделам, целевым статьям (муниципальным программам городского поселения и непрограммным направлениям деятельности), группам и подгруппам видов расходов классификации расходов бюджета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</si>
</sst>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_ ;\-#,##0.0\ "/>
    <numFmt numFmtId="165" formatCode="#,##0.0"/>
    <numFmt numFmtId="166" formatCode="0.0"/>
    <numFmt numFmtId="167" formatCode="#,##0.00_ ;\-#,##0.00\ "/>
    <numFmt numFmtId="168" formatCode="#,##0_ ;\-#,##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106">
    <xf numFmtId="0" fontId="0" fillId="0" borderId="0" xfId="0"/>
    <xf numFmtId="0" fontId="3" fillId="0" borderId="0" xfId="0" applyFont="1"/>
    <xf numFmtId="164" fontId="2" fillId="0" borderId="1" xfId="1" applyNumberFormat="1" applyFont="1" applyFill="1" applyBorder="1" applyAlignment="1">
      <alignment horizontal="right"/>
    </xf>
    <xf numFmtId="0" fontId="2" fillId="0" borderId="0" xfId="0" applyFont="1"/>
    <xf numFmtId="165" fontId="3" fillId="0" borderId="0" xfId="0" applyNumberFormat="1" applyFont="1"/>
    <xf numFmtId="0" fontId="8" fillId="0" borderId="0" xfId="0" applyFont="1"/>
    <xf numFmtId="165" fontId="8" fillId="0" borderId="0" xfId="0" applyNumberFormat="1" applyFont="1"/>
    <xf numFmtId="166" fontId="8" fillId="0" borderId="0" xfId="0" applyNumberFormat="1" applyFont="1"/>
    <xf numFmtId="167" fontId="3" fillId="0" borderId="0" xfId="0" applyNumberFormat="1" applyFont="1"/>
    <xf numFmtId="0" fontId="4" fillId="0" borderId="0" xfId="0" applyFont="1"/>
    <xf numFmtId="4" fontId="9" fillId="0" borderId="0" xfId="0" applyNumberFormat="1" applyFont="1"/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11" fillId="0" borderId="0" xfId="0" applyFont="1"/>
    <xf numFmtId="165" fontId="2" fillId="2" borderId="1" xfId="1" applyNumberFormat="1" applyFont="1" applyFill="1" applyBorder="1" applyAlignment="1">
      <alignment horizontal="right"/>
    </xf>
    <xf numFmtId="4" fontId="12" fillId="0" borderId="0" xfId="0" applyNumberFormat="1" applyFont="1"/>
    <xf numFmtId="0" fontId="5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0" xfId="0" applyFont="1" applyFill="1"/>
    <xf numFmtId="0" fontId="13" fillId="0" borderId="0" xfId="0" applyFont="1"/>
    <xf numFmtId="0" fontId="14" fillId="0" borderId="0" xfId="0" applyFont="1"/>
    <xf numFmtId="164" fontId="3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4" xfId="0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164" fontId="5" fillId="0" borderId="1" xfId="0" applyNumberFormat="1" applyFont="1" applyFill="1" applyBorder="1"/>
    <xf numFmtId="4" fontId="9" fillId="0" borderId="0" xfId="0" applyNumberFormat="1" applyFont="1" applyFill="1"/>
    <xf numFmtId="4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8" fillId="0" borderId="0" xfId="0" applyFont="1" applyFill="1"/>
    <xf numFmtId="0" fontId="5" fillId="2" borderId="0" xfId="0" applyFont="1" applyFill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right"/>
    </xf>
    <xf numFmtId="164" fontId="2" fillId="2" borderId="1" xfId="1" applyNumberFormat="1" applyFont="1" applyFill="1" applyBorder="1" applyAlignment="1">
      <alignment horizontal="right"/>
    </xf>
    <xf numFmtId="167" fontId="2" fillId="2" borderId="0" xfId="0" applyNumberFormat="1" applyFont="1" applyFill="1" applyAlignment="1">
      <alignment horizontal="right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 inden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/>
    <xf numFmtId="164" fontId="5" fillId="2" borderId="1" xfId="1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right"/>
    </xf>
    <xf numFmtId="49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167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zoomScale="110" zoomScaleNormal="110" workbookViewId="0">
      <selection activeCell="A2" sqref="A2:C2"/>
    </sheetView>
  </sheetViews>
  <sheetFormatPr defaultRowHeight="15.75" x14ac:dyDescent="0.25"/>
  <cols>
    <col min="1" max="1" width="24.5703125" style="1" customWidth="1"/>
    <col min="2" max="2" width="54.28515625" style="1" customWidth="1"/>
    <col min="3" max="3" width="14.7109375" style="8" customWidth="1"/>
    <col min="4" max="16384" width="9.140625" style="1"/>
  </cols>
  <sheetData>
    <row r="1" spans="1:3" ht="43.5" customHeight="1" x14ac:dyDescent="0.25">
      <c r="A1" s="80" t="s">
        <v>482</v>
      </c>
      <c r="B1" s="80"/>
      <c r="C1" s="80"/>
    </row>
    <row r="2" spans="1:3" ht="47.25" customHeight="1" x14ac:dyDescent="0.25">
      <c r="A2" s="79" t="s">
        <v>483</v>
      </c>
      <c r="B2" s="79"/>
      <c r="C2" s="79"/>
    </row>
    <row r="3" spans="1:3" x14ac:dyDescent="0.25">
      <c r="A3" s="54"/>
      <c r="B3" s="54"/>
      <c r="C3" s="57" t="s">
        <v>22</v>
      </c>
    </row>
    <row r="4" spans="1:3" ht="25.5" x14ac:dyDescent="0.25">
      <c r="A4" s="17" t="s">
        <v>0</v>
      </c>
      <c r="B4" s="17" t="s">
        <v>1</v>
      </c>
      <c r="C4" s="58" t="s">
        <v>2</v>
      </c>
    </row>
    <row r="5" spans="1:3" x14ac:dyDescent="0.25">
      <c r="A5" s="17">
        <v>1</v>
      </c>
      <c r="B5" s="17">
        <v>2</v>
      </c>
      <c r="C5" s="59">
        <v>3</v>
      </c>
    </row>
    <row r="6" spans="1:3" x14ac:dyDescent="0.25">
      <c r="A6" s="20" t="s">
        <v>384</v>
      </c>
      <c r="B6" s="60" t="s">
        <v>3</v>
      </c>
      <c r="C6" s="55">
        <f>C7+C31</f>
        <v>170600.5</v>
      </c>
    </row>
    <row r="7" spans="1:3" x14ac:dyDescent="0.25">
      <c r="A7" s="20"/>
      <c r="B7" s="60" t="s">
        <v>4</v>
      </c>
      <c r="C7" s="55">
        <f>C8+C22+C16</f>
        <v>158159.4</v>
      </c>
    </row>
    <row r="8" spans="1:3" x14ac:dyDescent="0.25">
      <c r="A8" s="20" t="s">
        <v>385</v>
      </c>
      <c r="B8" s="60" t="s">
        <v>5</v>
      </c>
      <c r="C8" s="55">
        <f>C9</f>
        <v>112914.7</v>
      </c>
    </row>
    <row r="9" spans="1:3" x14ac:dyDescent="0.25">
      <c r="A9" s="20" t="s">
        <v>386</v>
      </c>
      <c r="B9" s="60" t="s">
        <v>21</v>
      </c>
      <c r="C9" s="55">
        <f>C10+C11+C12+C13+C14+C15</f>
        <v>112914.7</v>
      </c>
    </row>
    <row r="10" spans="1:3" ht="66.75" customHeight="1" x14ac:dyDescent="0.25">
      <c r="A10" s="20" t="s">
        <v>387</v>
      </c>
      <c r="B10" s="60" t="s">
        <v>445</v>
      </c>
      <c r="C10" s="56">
        <f>98363.6+11596.2</f>
        <v>109959.8</v>
      </c>
    </row>
    <row r="11" spans="1:3" ht="93.75" customHeight="1" x14ac:dyDescent="0.25">
      <c r="A11" s="20" t="s">
        <v>388</v>
      </c>
      <c r="B11" s="60" t="s">
        <v>289</v>
      </c>
      <c r="C11" s="56">
        <v>114.5</v>
      </c>
    </row>
    <row r="12" spans="1:3" ht="39" x14ac:dyDescent="0.25">
      <c r="A12" s="20" t="s">
        <v>389</v>
      </c>
      <c r="B12" s="60" t="s">
        <v>288</v>
      </c>
      <c r="C12" s="56">
        <v>207.1</v>
      </c>
    </row>
    <row r="13" spans="1:3" ht="102.75" x14ac:dyDescent="0.25">
      <c r="A13" s="20" t="s">
        <v>390</v>
      </c>
      <c r="B13" s="60" t="s">
        <v>446</v>
      </c>
      <c r="C13" s="56">
        <v>1821.4</v>
      </c>
    </row>
    <row r="14" spans="1:3" ht="39" x14ac:dyDescent="0.25">
      <c r="A14" s="12" t="s">
        <v>447</v>
      </c>
      <c r="B14" s="60" t="s">
        <v>476</v>
      </c>
      <c r="C14" s="56">
        <v>291.89999999999998</v>
      </c>
    </row>
    <row r="15" spans="1:3" ht="39" x14ac:dyDescent="0.25">
      <c r="A15" s="12" t="s">
        <v>478</v>
      </c>
      <c r="B15" s="60" t="s">
        <v>479</v>
      </c>
      <c r="C15" s="56">
        <v>520</v>
      </c>
    </row>
    <row r="16" spans="1:3" ht="45" customHeight="1" x14ac:dyDescent="0.25">
      <c r="A16" s="20" t="s">
        <v>391</v>
      </c>
      <c r="B16" s="60" t="s">
        <v>259</v>
      </c>
      <c r="C16" s="56">
        <f>C17</f>
        <v>13173.4</v>
      </c>
    </row>
    <row r="17" spans="1:3" ht="26.25" x14ac:dyDescent="0.25">
      <c r="A17" s="20" t="s">
        <v>392</v>
      </c>
      <c r="B17" s="60" t="s">
        <v>260</v>
      </c>
      <c r="C17" s="56">
        <f>SUM(C18+C19+C20+C21)</f>
        <v>13173.4</v>
      </c>
    </row>
    <row r="18" spans="1:3" ht="90" x14ac:dyDescent="0.25">
      <c r="A18" s="20" t="s">
        <v>393</v>
      </c>
      <c r="B18" s="60" t="s">
        <v>352</v>
      </c>
      <c r="C18" s="56">
        <f>6770+0.2</f>
        <v>6770.2</v>
      </c>
    </row>
    <row r="19" spans="1:3" ht="102.75" x14ac:dyDescent="0.25">
      <c r="A19" s="20" t="s">
        <v>394</v>
      </c>
      <c r="B19" s="60" t="s">
        <v>294</v>
      </c>
      <c r="C19" s="56">
        <v>35.200000000000003</v>
      </c>
    </row>
    <row r="20" spans="1:3" ht="102.75" x14ac:dyDescent="0.25">
      <c r="A20" s="20" t="s">
        <v>395</v>
      </c>
      <c r="B20" s="60" t="s">
        <v>353</v>
      </c>
      <c r="C20" s="56">
        <v>7288</v>
      </c>
    </row>
    <row r="21" spans="1:3" ht="90" x14ac:dyDescent="0.25">
      <c r="A21" s="20" t="s">
        <v>396</v>
      </c>
      <c r="B21" s="60" t="s">
        <v>295</v>
      </c>
      <c r="C21" s="56">
        <v>-920</v>
      </c>
    </row>
    <row r="22" spans="1:3" x14ac:dyDescent="0.25">
      <c r="A22" s="20" t="s">
        <v>397</v>
      </c>
      <c r="B22" s="60" t="s">
        <v>6</v>
      </c>
      <c r="C22" s="56">
        <f>C23+C25+C28</f>
        <v>32071.3</v>
      </c>
    </row>
    <row r="23" spans="1:3" x14ac:dyDescent="0.25">
      <c r="A23" s="20" t="s">
        <v>398</v>
      </c>
      <c r="B23" s="60" t="s">
        <v>7</v>
      </c>
      <c r="C23" s="56">
        <f>C24</f>
        <v>13712.3</v>
      </c>
    </row>
    <row r="24" spans="1:3" ht="39" x14ac:dyDescent="0.25">
      <c r="A24" s="20" t="s">
        <v>399</v>
      </c>
      <c r="B24" s="60" t="s">
        <v>98</v>
      </c>
      <c r="C24" s="56">
        <v>13712.3</v>
      </c>
    </row>
    <row r="25" spans="1:3" x14ac:dyDescent="0.25">
      <c r="A25" s="20" t="s">
        <v>400</v>
      </c>
      <c r="B25" s="60" t="s">
        <v>313</v>
      </c>
      <c r="C25" s="56">
        <f>C26+C27</f>
        <v>1081.7</v>
      </c>
    </row>
    <row r="26" spans="1:3" x14ac:dyDescent="0.25">
      <c r="A26" s="20" t="s">
        <v>401</v>
      </c>
      <c r="B26" s="60" t="s">
        <v>314</v>
      </c>
      <c r="C26" s="56">
        <v>146.6</v>
      </c>
    </row>
    <row r="27" spans="1:3" x14ac:dyDescent="0.25">
      <c r="A27" s="20" t="s">
        <v>402</v>
      </c>
      <c r="B27" s="60" t="s">
        <v>315</v>
      </c>
      <c r="C27" s="56">
        <v>935.1</v>
      </c>
    </row>
    <row r="28" spans="1:3" x14ac:dyDescent="0.25">
      <c r="A28" s="20" t="s">
        <v>403</v>
      </c>
      <c r="B28" s="60" t="s">
        <v>8</v>
      </c>
      <c r="C28" s="56">
        <f>C30+C29</f>
        <v>17277.3</v>
      </c>
    </row>
    <row r="29" spans="1:3" ht="26.25" x14ac:dyDescent="0.25">
      <c r="A29" s="20" t="s">
        <v>404</v>
      </c>
      <c r="B29" s="60" t="s">
        <v>99</v>
      </c>
      <c r="C29" s="56">
        <v>16077</v>
      </c>
    </row>
    <row r="30" spans="1:3" ht="26.25" x14ac:dyDescent="0.25">
      <c r="A30" s="20" t="s">
        <v>405</v>
      </c>
      <c r="B30" s="60" t="s">
        <v>100</v>
      </c>
      <c r="C30" s="56">
        <v>1200.3</v>
      </c>
    </row>
    <row r="31" spans="1:3" x14ac:dyDescent="0.25">
      <c r="A31" s="20"/>
      <c r="B31" s="60" t="s">
        <v>9</v>
      </c>
      <c r="C31" s="56">
        <f>C32+C46+C51</f>
        <v>12441.1</v>
      </c>
    </row>
    <row r="32" spans="1:3" ht="39" x14ac:dyDescent="0.25">
      <c r="A32" s="20" t="s">
        <v>406</v>
      </c>
      <c r="B32" s="60" t="s">
        <v>10</v>
      </c>
      <c r="C32" s="56">
        <f>C33+C43</f>
        <v>9472.1</v>
      </c>
    </row>
    <row r="33" spans="1:3" ht="77.25" x14ac:dyDescent="0.25">
      <c r="A33" s="20" t="s">
        <v>407</v>
      </c>
      <c r="B33" s="60" t="s">
        <v>11</v>
      </c>
      <c r="C33" s="56">
        <f>C34+C36+C38+C40</f>
        <v>6312.1</v>
      </c>
    </row>
    <row r="34" spans="1:3" ht="51.75" x14ac:dyDescent="0.25">
      <c r="A34" s="20" t="s">
        <v>408</v>
      </c>
      <c r="B34" s="60" t="s">
        <v>12</v>
      </c>
      <c r="C34" s="56">
        <f>C35</f>
        <v>5052</v>
      </c>
    </row>
    <row r="35" spans="1:3" ht="64.5" x14ac:dyDescent="0.25">
      <c r="A35" s="20" t="s">
        <v>409</v>
      </c>
      <c r="B35" s="60" t="s">
        <v>101</v>
      </c>
      <c r="C35" s="56">
        <f>5052</f>
        <v>5052</v>
      </c>
    </row>
    <row r="36" spans="1:3" ht="64.5" x14ac:dyDescent="0.25">
      <c r="A36" s="61" t="s">
        <v>410</v>
      </c>
      <c r="B36" s="60" t="s">
        <v>111</v>
      </c>
      <c r="C36" s="56">
        <f>SUM(C37)</f>
        <v>299</v>
      </c>
    </row>
    <row r="37" spans="1:3" ht="64.5" x14ac:dyDescent="0.25">
      <c r="A37" s="61" t="s">
        <v>411</v>
      </c>
      <c r="B37" s="60" t="s">
        <v>112</v>
      </c>
      <c r="C37" s="56">
        <f>299</f>
        <v>299</v>
      </c>
    </row>
    <row r="38" spans="1:3" ht="39" x14ac:dyDescent="0.25">
      <c r="A38" s="61" t="s">
        <v>412</v>
      </c>
      <c r="B38" s="60" t="s">
        <v>254</v>
      </c>
      <c r="C38" s="56">
        <f>SUM(C39)</f>
        <v>961</v>
      </c>
    </row>
    <row r="39" spans="1:3" ht="26.25" x14ac:dyDescent="0.25">
      <c r="A39" s="20" t="s">
        <v>414</v>
      </c>
      <c r="B39" s="60" t="s">
        <v>255</v>
      </c>
      <c r="C39" s="56">
        <v>961</v>
      </c>
    </row>
    <row r="40" spans="1:3" ht="39" x14ac:dyDescent="0.25">
      <c r="A40" s="62" t="s">
        <v>488</v>
      </c>
      <c r="B40" s="60" t="s">
        <v>489</v>
      </c>
      <c r="C40" s="56">
        <f>C41</f>
        <v>0.1</v>
      </c>
    </row>
    <row r="41" spans="1:3" ht="39" x14ac:dyDescent="0.25">
      <c r="A41" s="62" t="s">
        <v>490</v>
      </c>
      <c r="B41" s="60" t="s">
        <v>491</v>
      </c>
      <c r="C41" s="56">
        <f>C42</f>
        <v>0.1</v>
      </c>
    </row>
    <row r="42" spans="1:3" ht="90" x14ac:dyDescent="0.25">
      <c r="A42" s="20" t="s">
        <v>486</v>
      </c>
      <c r="B42" s="60" t="s">
        <v>487</v>
      </c>
      <c r="C42" s="56">
        <v>0.1</v>
      </c>
    </row>
    <row r="43" spans="1:3" ht="64.5" x14ac:dyDescent="0.25">
      <c r="A43" s="20" t="s">
        <v>413</v>
      </c>
      <c r="B43" s="60" t="s">
        <v>13</v>
      </c>
      <c r="C43" s="56">
        <f>C44+C45</f>
        <v>3160</v>
      </c>
    </row>
    <row r="44" spans="1:3" ht="64.5" x14ac:dyDescent="0.25">
      <c r="A44" s="20" t="s">
        <v>415</v>
      </c>
      <c r="B44" s="60" t="s">
        <v>102</v>
      </c>
      <c r="C44" s="56">
        <v>2680</v>
      </c>
    </row>
    <row r="45" spans="1:3" ht="77.25" x14ac:dyDescent="0.25">
      <c r="A45" s="20" t="s">
        <v>416</v>
      </c>
      <c r="B45" s="60" t="s">
        <v>321</v>
      </c>
      <c r="C45" s="56">
        <v>480</v>
      </c>
    </row>
    <row r="46" spans="1:3" ht="26.25" x14ac:dyDescent="0.25">
      <c r="A46" s="20" t="s">
        <v>417</v>
      </c>
      <c r="B46" s="60" t="s">
        <v>97</v>
      </c>
      <c r="C46" s="56">
        <f>C47+C49</f>
        <v>2311</v>
      </c>
    </row>
    <row r="47" spans="1:3" x14ac:dyDescent="0.25">
      <c r="A47" s="20" t="s">
        <v>418</v>
      </c>
      <c r="B47" s="60" t="s">
        <v>103</v>
      </c>
      <c r="C47" s="56">
        <f>SUM(C48)</f>
        <v>2296</v>
      </c>
    </row>
    <row r="48" spans="1:3" ht="26.25" x14ac:dyDescent="0.25">
      <c r="A48" s="62" t="s">
        <v>420</v>
      </c>
      <c r="B48" s="60" t="s">
        <v>104</v>
      </c>
      <c r="C48" s="56">
        <v>2296</v>
      </c>
    </row>
    <row r="49" spans="1:3" ht="26.25" x14ac:dyDescent="0.25">
      <c r="A49" s="63" t="s">
        <v>450</v>
      </c>
      <c r="B49" s="60" t="s">
        <v>448</v>
      </c>
      <c r="C49" s="56">
        <f>C50</f>
        <v>15</v>
      </c>
    </row>
    <row r="50" spans="1:3" ht="39" x14ac:dyDescent="0.25">
      <c r="A50" s="63" t="s">
        <v>451</v>
      </c>
      <c r="B50" s="60" t="s">
        <v>449</v>
      </c>
      <c r="C50" s="56">
        <v>15</v>
      </c>
    </row>
    <row r="51" spans="1:3" x14ac:dyDescent="0.25">
      <c r="A51" s="20" t="s">
        <v>419</v>
      </c>
      <c r="B51" s="60" t="s">
        <v>110</v>
      </c>
      <c r="C51" s="56">
        <f>C52</f>
        <v>658</v>
      </c>
    </row>
    <row r="52" spans="1:3" x14ac:dyDescent="0.25">
      <c r="A52" s="62" t="s">
        <v>439</v>
      </c>
      <c r="B52" s="60" t="s">
        <v>438</v>
      </c>
      <c r="C52" s="56">
        <f>C53</f>
        <v>658</v>
      </c>
    </row>
    <row r="53" spans="1:3" ht="51.75" x14ac:dyDescent="0.25">
      <c r="A53" s="62" t="s">
        <v>436</v>
      </c>
      <c r="B53" s="60" t="s">
        <v>437</v>
      </c>
      <c r="C53" s="56">
        <v>658</v>
      </c>
    </row>
    <row r="54" spans="1:3" x14ac:dyDescent="0.25">
      <c r="A54" s="20" t="s">
        <v>421</v>
      </c>
      <c r="B54" s="60" t="s">
        <v>14</v>
      </c>
      <c r="C54" s="56">
        <f>SUM(C55)</f>
        <v>152266.79999999999</v>
      </c>
    </row>
    <row r="55" spans="1:3" ht="40.5" customHeight="1" x14ac:dyDescent="0.25">
      <c r="A55" s="20" t="s">
        <v>422</v>
      </c>
      <c r="B55" s="60" t="s">
        <v>15</v>
      </c>
      <c r="C55" s="56">
        <f>C56+C59+C66</f>
        <v>152266.79999999999</v>
      </c>
    </row>
    <row r="56" spans="1:3" x14ac:dyDescent="0.25">
      <c r="A56" s="20" t="s">
        <v>423</v>
      </c>
      <c r="B56" s="60" t="s">
        <v>270</v>
      </c>
      <c r="C56" s="56">
        <f>C57</f>
        <v>54742.8</v>
      </c>
    </row>
    <row r="57" spans="1:3" x14ac:dyDescent="0.25">
      <c r="A57" s="20" t="s">
        <v>424</v>
      </c>
      <c r="B57" s="60" t="s">
        <v>16</v>
      </c>
      <c r="C57" s="56">
        <f>C58</f>
        <v>54742.8</v>
      </c>
    </row>
    <row r="58" spans="1:3" ht="39" x14ac:dyDescent="0.25">
      <c r="A58" s="20" t="s">
        <v>425</v>
      </c>
      <c r="B58" s="60" t="s">
        <v>327</v>
      </c>
      <c r="C58" s="56">
        <v>54742.8</v>
      </c>
    </row>
    <row r="59" spans="1:3" ht="26.25" x14ac:dyDescent="0.25">
      <c r="A59" s="20" t="s">
        <v>426</v>
      </c>
      <c r="B59" s="60" t="s">
        <v>269</v>
      </c>
      <c r="C59" s="56">
        <f>C60+C62+C64</f>
        <v>5302.1</v>
      </c>
    </row>
    <row r="60" spans="1:3" ht="26.25" hidden="1" x14ac:dyDescent="0.25">
      <c r="A60" s="20" t="s">
        <v>427</v>
      </c>
      <c r="B60" s="60" t="s">
        <v>296</v>
      </c>
      <c r="C60" s="56">
        <f>C61</f>
        <v>0</v>
      </c>
    </row>
    <row r="61" spans="1:3" ht="26.25" hidden="1" x14ac:dyDescent="0.25">
      <c r="A61" s="20" t="s">
        <v>428</v>
      </c>
      <c r="B61" s="60" t="s">
        <v>297</v>
      </c>
      <c r="C61" s="56">
        <v>0</v>
      </c>
    </row>
    <row r="62" spans="1:3" ht="26.25" x14ac:dyDescent="0.25">
      <c r="A62" s="20" t="s">
        <v>429</v>
      </c>
      <c r="B62" s="60" t="s">
        <v>17</v>
      </c>
      <c r="C62" s="56">
        <f>C63</f>
        <v>1099.4000000000001</v>
      </c>
    </row>
    <row r="63" spans="1:3" ht="26.25" x14ac:dyDescent="0.25">
      <c r="A63" s="20" t="s">
        <v>430</v>
      </c>
      <c r="B63" s="60" t="s">
        <v>105</v>
      </c>
      <c r="C63" s="56">
        <v>1099.4000000000001</v>
      </c>
    </row>
    <row r="64" spans="1:3" ht="39" x14ac:dyDescent="0.25">
      <c r="A64" s="20" t="s">
        <v>431</v>
      </c>
      <c r="B64" s="60" t="s">
        <v>351</v>
      </c>
      <c r="C64" s="56">
        <f>C65</f>
        <v>4202.7</v>
      </c>
    </row>
    <row r="65" spans="1:3" ht="51.75" x14ac:dyDescent="0.25">
      <c r="A65" s="20" t="s">
        <v>432</v>
      </c>
      <c r="B65" s="60" t="s">
        <v>350</v>
      </c>
      <c r="C65" s="56">
        <v>4202.7</v>
      </c>
    </row>
    <row r="66" spans="1:3" x14ac:dyDescent="0.25">
      <c r="A66" s="20" t="s">
        <v>433</v>
      </c>
      <c r="B66" s="60" t="s">
        <v>18</v>
      </c>
      <c r="C66" s="56">
        <f>C67</f>
        <v>92221.9</v>
      </c>
    </row>
    <row r="67" spans="1:3" x14ac:dyDescent="0.25">
      <c r="A67" s="20" t="s">
        <v>434</v>
      </c>
      <c r="B67" s="60" t="s">
        <v>19</v>
      </c>
      <c r="C67" s="56">
        <f>C68</f>
        <v>92221.9</v>
      </c>
    </row>
    <row r="68" spans="1:3" ht="26.25" x14ac:dyDescent="0.25">
      <c r="A68" s="20" t="s">
        <v>435</v>
      </c>
      <c r="B68" s="60" t="s">
        <v>106</v>
      </c>
      <c r="C68" s="56">
        <f>2944+2681.9+88800.5+562.5+82.6+94.4-2944</f>
        <v>92221.9</v>
      </c>
    </row>
    <row r="69" spans="1:3" x14ac:dyDescent="0.25">
      <c r="A69" s="64" t="s">
        <v>20</v>
      </c>
      <c r="B69" s="16"/>
      <c r="C69" s="65">
        <f>C6+C54</f>
        <v>322867.3</v>
      </c>
    </row>
  </sheetData>
  <customSheetViews>
    <customSheetView guid="{14FCFFF9-F599-4ACE-9E49-6DD44AC1D378}" scale="110" showPageBreaks="1" fitToPage="1" topLeftCell="A14">
      <selection activeCell="C15" sqref="C15:C17"/>
      <pageMargins left="0.70866141732283472" right="0.70866141732283472" top="0.74803149606299213" bottom="0.39370078740157483" header="0.31496062992125984" footer="0.31496062992125984"/>
      <pageSetup paperSize="9" scale="76" fitToHeight="3" orientation="portrait" r:id="rId1"/>
    </customSheetView>
    <customSheetView guid="{6E026B7C-096C-48A7-8F9F-B6778D6DEF19}" scale="110" showPageBreaks="1" fitToPage="1" hiddenRows="1">
      <selection activeCell="B5" sqref="B5"/>
      <pageMargins left="0.70866141732283472" right="0.70866141732283472" top="0.74803149606299213" bottom="0.39370078740157483" header="0.31496062992125984" footer="0.31496062992125984"/>
      <pageSetup paperSize="9" scale="98" fitToHeight="3" orientation="portrait" r:id="rId2"/>
    </customSheetView>
    <customSheetView guid="{44A7E017-3507-449F-AC36-4C253230B0BE}" scale="110" showPageBreaks="1" fitToPage="1" hiddenRows="1">
      <selection activeCell="B14" sqref="B14"/>
      <pageMargins left="0.70866141732283472" right="0.70866141732283472" top="0.74803149606299213" bottom="0.39370078740157483" header="0.31496062992125984" footer="0.31496062992125984"/>
      <pageSetup paperSize="9" scale="98" fitToHeight="3" orientation="portrait" r:id="rId3"/>
    </customSheetView>
  </customSheetViews>
  <mergeCells count="2">
    <mergeCell ref="A2:C2"/>
    <mergeCell ref="A1:C1"/>
  </mergeCells>
  <pageMargins left="0.25" right="0.25" top="0.75" bottom="0.75" header="0.3" footer="0.3"/>
  <pageSetup paperSize="9" fitToHeight="0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3"/>
  <sheetViews>
    <sheetView tabSelected="1" zoomScale="110" zoomScaleNormal="110" workbookViewId="0">
      <selection activeCell="A2" sqref="A2:J2"/>
    </sheetView>
  </sheetViews>
  <sheetFormatPr defaultRowHeight="15.75" x14ac:dyDescent="0.25"/>
  <cols>
    <col min="1" max="1" width="40" style="1" customWidth="1"/>
    <col min="2" max="2" width="6.28515625" style="1" customWidth="1"/>
    <col min="3" max="4" width="5.85546875" style="1" customWidth="1"/>
    <col min="5" max="5" width="12.5703125" style="1" customWidth="1"/>
    <col min="6" max="6" width="7.140625" style="1" customWidth="1"/>
    <col min="7" max="8" width="14.7109375" style="1" customWidth="1"/>
    <col min="9" max="9" width="14.7109375" style="5" customWidth="1"/>
    <col min="10" max="10" width="14.140625" style="10" customWidth="1"/>
    <col min="11" max="12" width="9.42578125" style="1" bestFit="1" customWidth="1"/>
    <col min="13" max="16384" width="9.140625" style="1"/>
  </cols>
  <sheetData>
    <row r="1" spans="1:10" ht="52.5" customHeight="1" x14ac:dyDescent="0.25">
      <c r="A1" s="80" t="s">
        <v>525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62.25" customHeight="1" x14ac:dyDescent="0.25">
      <c r="A2" s="79" t="s">
        <v>526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5">
      <c r="A3" s="102" t="s">
        <v>22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x14ac:dyDescent="0.25">
      <c r="A4" s="103" t="s">
        <v>23</v>
      </c>
      <c r="B4" s="103" t="s">
        <v>89</v>
      </c>
      <c r="C4" s="103" t="s">
        <v>24</v>
      </c>
      <c r="D4" s="103" t="s">
        <v>25</v>
      </c>
      <c r="E4" s="103" t="s">
        <v>26</v>
      </c>
      <c r="F4" s="103" t="s">
        <v>27</v>
      </c>
      <c r="G4" s="105" t="s">
        <v>28</v>
      </c>
      <c r="H4" s="105"/>
      <c r="I4" s="105"/>
      <c r="J4" s="105"/>
    </row>
    <row r="5" spans="1:10" ht="182.25" customHeight="1" x14ac:dyDescent="0.25">
      <c r="A5" s="104"/>
      <c r="B5" s="104"/>
      <c r="C5" s="104"/>
      <c r="D5" s="104"/>
      <c r="E5" s="104"/>
      <c r="F5" s="104"/>
      <c r="G5" s="17">
        <v>2025</v>
      </c>
      <c r="H5" s="17" t="s">
        <v>90</v>
      </c>
      <c r="I5" s="17">
        <v>2026</v>
      </c>
      <c r="J5" s="17" t="s">
        <v>90</v>
      </c>
    </row>
    <row r="6" spans="1:10" ht="11.25" customHeight="1" x14ac:dyDescent="0.25">
      <c r="A6" s="77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77">
        <v>9</v>
      </c>
      <c r="J6" s="78">
        <v>10</v>
      </c>
    </row>
    <row r="7" spans="1:10" ht="15.75" customHeight="1" x14ac:dyDescent="0.25">
      <c r="A7" s="34" t="s">
        <v>29</v>
      </c>
      <c r="B7" s="18">
        <v>650</v>
      </c>
      <c r="C7" s="37" t="s">
        <v>81</v>
      </c>
      <c r="D7" s="37"/>
      <c r="E7" s="37"/>
      <c r="F7" s="37"/>
      <c r="G7" s="38">
        <f>G8+G15+G22+G52+G58</f>
        <v>94086.6</v>
      </c>
      <c r="H7" s="38">
        <f>H8+H15+H22+H52+H58</f>
        <v>0</v>
      </c>
      <c r="I7" s="38">
        <f>I8+I15+I22+I52+I58</f>
        <v>99365.1</v>
      </c>
      <c r="J7" s="38">
        <f>J8+J15+J22+J52+J58</f>
        <v>0</v>
      </c>
    </row>
    <row r="8" spans="1:10" ht="39" x14ac:dyDescent="0.25">
      <c r="A8" s="34" t="s">
        <v>30</v>
      </c>
      <c r="B8" s="18">
        <v>650</v>
      </c>
      <c r="C8" s="37" t="s">
        <v>81</v>
      </c>
      <c r="D8" s="37" t="s">
        <v>82</v>
      </c>
      <c r="E8" s="37"/>
      <c r="F8" s="37"/>
      <c r="G8" s="38">
        <f t="shared" ref="G8:J10" si="0">G9</f>
        <v>3684.3</v>
      </c>
      <c r="H8" s="38">
        <f t="shared" si="0"/>
        <v>0</v>
      </c>
      <c r="I8" s="38">
        <f t="shared" ref="I8:I10" si="1">I9</f>
        <v>3684.3</v>
      </c>
      <c r="J8" s="38">
        <f t="shared" si="0"/>
        <v>0</v>
      </c>
    </row>
    <row r="9" spans="1:10" ht="39" x14ac:dyDescent="0.25">
      <c r="A9" s="39" t="s">
        <v>35</v>
      </c>
      <c r="B9" s="12">
        <v>650</v>
      </c>
      <c r="C9" s="29" t="s">
        <v>81</v>
      </c>
      <c r="D9" s="29" t="s">
        <v>82</v>
      </c>
      <c r="E9" s="29" t="s">
        <v>113</v>
      </c>
      <c r="F9" s="29"/>
      <c r="G9" s="40">
        <f t="shared" si="0"/>
        <v>3684.3</v>
      </c>
      <c r="H9" s="40">
        <f t="shared" si="0"/>
        <v>0</v>
      </c>
      <c r="I9" s="40">
        <f t="shared" si="1"/>
        <v>3684.3</v>
      </c>
      <c r="J9" s="40">
        <f t="shared" si="0"/>
        <v>0</v>
      </c>
    </row>
    <row r="10" spans="1:10" ht="39" x14ac:dyDescent="0.25">
      <c r="A10" s="39" t="s">
        <v>116</v>
      </c>
      <c r="B10" s="12">
        <v>650</v>
      </c>
      <c r="C10" s="29" t="s">
        <v>81</v>
      </c>
      <c r="D10" s="29" t="s">
        <v>82</v>
      </c>
      <c r="E10" s="29" t="s">
        <v>114</v>
      </c>
      <c r="F10" s="29"/>
      <c r="G10" s="40">
        <f t="shared" si="0"/>
        <v>3684.3</v>
      </c>
      <c r="H10" s="40">
        <f t="shared" si="0"/>
        <v>0</v>
      </c>
      <c r="I10" s="40">
        <f t="shared" si="1"/>
        <v>3684.3</v>
      </c>
      <c r="J10" s="40">
        <f t="shared" si="0"/>
        <v>0</v>
      </c>
    </row>
    <row r="11" spans="1:10" ht="39" x14ac:dyDescent="0.25">
      <c r="A11" s="39" t="s">
        <v>117</v>
      </c>
      <c r="B11" s="12">
        <v>650</v>
      </c>
      <c r="C11" s="29" t="s">
        <v>81</v>
      </c>
      <c r="D11" s="29" t="s">
        <v>82</v>
      </c>
      <c r="E11" s="29" t="s">
        <v>115</v>
      </c>
      <c r="F11" s="29"/>
      <c r="G11" s="40">
        <f t="shared" ref="G11:J12" si="2">SUM(G12)</f>
        <v>3684.3</v>
      </c>
      <c r="H11" s="40">
        <f t="shared" si="2"/>
        <v>0</v>
      </c>
      <c r="I11" s="40">
        <f t="shared" si="2"/>
        <v>3684.3</v>
      </c>
      <c r="J11" s="40">
        <f t="shared" si="2"/>
        <v>0</v>
      </c>
    </row>
    <row r="12" spans="1:10" x14ac:dyDescent="0.25">
      <c r="A12" s="39" t="s">
        <v>31</v>
      </c>
      <c r="B12" s="12">
        <v>650</v>
      </c>
      <c r="C12" s="29" t="s">
        <v>81</v>
      </c>
      <c r="D12" s="29" t="s">
        <v>82</v>
      </c>
      <c r="E12" s="29" t="s">
        <v>118</v>
      </c>
      <c r="F12" s="29"/>
      <c r="G12" s="40">
        <f t="shared" si="2"/>
        <v>3684.3</v>
      </c>
      <c r="H12" s="40">
        <f t="shared" si="2"/>
        <v>0</v>
      </c>
      <c r="I12" s="40">
        <f t="shared" si="2"/>
        <v>3684.3</v>
      </c>
      <c r="J12" s="40">
        <f t="shared" si="2"/>
        <v>0</v>
      </c>
    </row>
    <row r="13" spans="1:10" ht="77.25" x14ac:dyDescent="0.25">
      <c r="A13" s="39" t="s">
        <v>32</v>
      </c>
      <c r="B13" s="12">
        <v>650</v>
      </c>
      <c r="C13" s="29" t="s">
        <v>81</v>
      </c>
      <c r="D13" s="29" t="s">
        <v>82</v>
      </c>
      <c r="E13" s="29" t="s">
        <v>118</v>
      </c>
      <c r="F13" s="29">
        <v>100</v>
      </c>
      <c r="G13" s="40">
        <f>G14</f>
        <v>3684.3</v>
      </c>
      <c r="H13" s="40">
        <f>H14</f>
        <v>0</v>
      </c>
      <c r="I13" s="40">
        <f>I14</f>
        <v>3684.3</v>
      </c>
      <c r="J13" s="40">
        <f>J14</f>
        <v>0</v>
      </c>
    </row>
    <row r="14" spans="1:10" ht="26.25" x14ac:dyDescent="0.25">
      <c r="A14" s="39" t="s">
        <v>33</v>
      </c>
      <c r="B14" s="12">
        <v>650</v>
      </c>
      <c r="C14" s="29" t="s">
        <v>81</v>
      </c>
      <c r="D14" s="29" t="s">
        <v>82</v>
      </c>
      <c r="E14" s="29" t="s">
        <v>118</v>
      </c>
      <c r="F14" s="29">
        <v>120</v>
      </c>
      <c r="G14" s="40">
        <v>3684.3</v>
      </c>
      <c r="H14" s="14">
        <v>0</v>
      </c>
      <c r="I14" s="40">
        <v>3684.3</v>
      </c>
      <c r="J14" s="14">
        <v>0</v>
      </c>
    </row>
    <row r="15" spans="1:10" ht="51.75" x14ac:dyDescent="0.25">
      <c r="A15" s="34" t="s">
        <v>34</v>
      </c>
      <c r="B15" s="18">
        <v>650</v>
      </c>
      <c r="C15" s="37" t="s">
        <v>81</v>
      </c>
      <c r="D15" s="37" t="s">
        <v>83</v>
      </c>
      <c r="E15" s="37"/>
      <c r="F15" s="37"/>
      <c r="G15" s="38">
        <f t="shared" ref="G15:J17" si="3">G16</f>
        <v>23</v>
      </c>
      <c r="H15" s="38">
        <f t="shared" si="3"/>
        <v>0</v>
      </c>
      <c r="I15" s="38">
        <f t="shared" ref="I15:I17" si="4">I16</f>
        <v>23</v>
      </c>
      <c r="J15" s="38">
        <f t="shared" si="3"/>
        <v>0</v>
      </c>
    </row>
    <row r="16" spans="1:10" ht="39" x14ac:dyDescent="0.25">
      <c r="A16" s="39" t="s">
        <v>35</v>
      </c>
      <c r="B16" s="12">
        <v>650</v>
      </c>
      <c r="C16" s="29" t="s">
        <v>81</v>
      </c>
      <c r="D16" s="29" t="s">
        <v>83</v>
      </c>
      <c r="E16" s="29" t="s">
        <v>113</v>
      </c>
      <c r="F16" s="29"/>
      <c r="G16" s="40">
        <f t="shared" si="3"/>
        <v>23</v>
      </c>
      <c r="H16" s="40">
        <f t="shared" si="3"/>
        <v>0</v>
      </c>
      <c r="I16" s="40">
        <f t="shared" si="4"/>
        <v>23</v>
      </c>
      <c r="J16" s="40">
        <f t="shared" si="3"/>
        <v>0</v>
      </c>
    </row>
    <row r="17" spans="1:10" ht="39" x14ac:dyDescent="0.25">
      <c r="A17" s="39" t="s">
        <v>116</v>
      </c>
      <c r="B17" s="12">
        <v>650</v>
      </c>
      <c r="C17" s="29" t="s">
        <v>81</v>
      </c>
      <c r="D17" s="29" t="s">
        <v>83</v>
      </c>
      <c r="E17" s="29" t="s">
        <v>114</v>
      </c>
      <c r="F17" s="29"/>
      <c r="G17" s="40">
        <f t="shared" si="3"/>
        <v>23</v>
      </c>
      <c r="H17" s="40">
        <f t="shared" si="3"/>
        <v>0</v>
      </c>
      <c r="I17" s="40">
        <f t="shared" si="4"/>
        <v>23</v>
      </c>
      <c r="J17" s="40">
        <f t="shared" si="3"/>
        <v>0</v>
      </c>
    </row>
    <row r="18" spans="1:10" ht="51.75" x14ac:dyDescent="0.25">
      <c r="A18" s="39" t="s">
        <v>128</v>
      </c>
      <c r="B18" s="12">
        <v>650</v>
      </c>
      <c r="C18" s="29" t="s">
        <v>81</v>
      </c>
      <c r="D18" s="29" t="s">
        <v>83</v>
      </c>
      <c r="E18" s="29" t="s">
        <v>126</v>
      </c>
      <c r="F18" s="29"/>
      <c r="G18" s="40">
        <f t="shared" ref="G18:J19" si="5">SUM(G19)</f>
        <v>23</v>
      </c>
      <c r="H18" s="40">
        <f t="shared" si="5"/>
        <v>0</v>
      </c>
      <c r="I18" s="40">
        <f t="shared" si="5"/>
        <v>23</v>
      </c>
      <c r="J18" s="40">
        <f t="shared" si="5"/>
        <v>0</v>
      </c>
    </row>
    <row r="19" spans="1:10" ht="39" x14ac:dyDescent="0.25">
      <c r="A19" s="39" t="s">
        <v>442</v>
      </c>
      <c r="B19" s="12">
        <v>650</v>
      </c>
      <c r="C19" s="29" t="s">
        <v>81</v>
      </c>
      <c r="D19" s="29" t="s">
        <v>83</v>
      </c>
      <c r="E19" s="29" t="s">
        <v>443</v>
      </c>
      <c r="F19" s="29"/>
      <c r="G19" s="40">
        <f t="shared" si="5"/>
        <v>23</v>
      </c>
      <c r="H19" s="40">
        <f t="shared" si="5"/>
        <v>0</v>
      </c>
      <c r="I19" s="40">
        <f t="shared" si="5"/>
        <v>23</v>
      </c>
      <c r="J19" s="40">
        <f t="shared" si="5"/>
        <v>0</v>
      </c>
    </row>
    <row r="20" spans="1:10" ht="26.25" x14ac:dyDescent="0.25">
      <c r="A20" s="39" t="s">
        <v>38</v>
      </c>
      <c r="B20" s="12">
        <v>650</v>
      </c>
      <c r="C20" s="29" t="s">
        <v>81</v>
      </c>
      <c r="D20" s="29" t="s">
        <v>83</v>
      </c>
      <c r="E20" s="29" t="s">
        <v>443</v>
      </c>
      <c r="F20" s="29">
        <v>300</v>
      </c>
      <c r="G20" s="40">
        <f>G21</f>
        <v>23</v>
      </c>
      <c r="H20" s="40">
        <f>H21</f>
        <v>0</v>
      </c>
      <c r="I20" s="40">
        <f>I21</f>
        <v>23</v>
      </c>
      <c r="J20" s="40">
        <f>J21</f>
        <v>0</v>
      </c>
    </row>
    <row r="21" spans="1:10" x14ac:dyDescent="0.25">
      <c r="A21" s="39" t="s">
        <v>441</v>
      </c>
      <c r="B21" s="12">
        <v>650</v>
      </c>
      <c r="C21" s="29" t="s">
        <v>81</v>
      </c>
      <c r="D21" s="29" t="s">
        <v>83</v>
      </c>
      <c r="E21" s="29" t="s">
        <v>443</v>
      </c>
      <c r="F21" s="29" t="s">
        <v>440</v>
      </c>
      <c r="G21" s="40">
        <v>23</v>
      </c>
      <c r="H21" s="14">
        <v>0</v>
      </c>
      <c r="I21" s="40">
        <v>23</v>
      </c>
      <c r="J21" s="14">
        <v>0</v>
      </c>
    </row>
    <row r="22" spans="1:10" ht="64.5" x14ac:dyDescent="0.25">
      <c r="A22" s="34" t="s">
        <v>39</v>
      </c>
      <c r="B22" s="18">
        <v>650</v>
      </c>
      <c r="C22" s="37" t="s">
        <v>81</v>
      </c>
      <c r="D22" s="37" t="s">
        <v>84</v>
      </c>
      <c r="E22" s="37"/>
      <c r="F22" s="37"/>
      <c r="G22" s="38">
        <f>G23+G28</f>
        <v>45680.5</v>
      </c>
      <c r="H22" s="38">
        <f>H23+H28</f>
        <v>0</v>
      </c>
      <c r="I22" s="38">
        <f>I23+I28</f>
        <v>45875.4</v>
      </c>
      <c r="J22" s="38">
        <f>J23+J28</f>
        <v>0</v>
      </c>
    </row>
    <row r="23" spans="1:10" ht="39" x14ac:dyDescent="0.25">
      <c r="A23" s="39" t="s">
        <v>123</v>
      </c>
      <c r="B23" s="12">
        <v>650</v>
      </c>
      <c r="C23" s="29" t="s">
        <v>81</v>
      </c>
      <c r="D23" s="29" t="s">
        <v>84</v>
      </c>
      <c r="E23" s="29" t="s">
        <v>122</v>
      </c>
      <c r="F23" s="29"/>
      <c r="G23" s="40">
        <f t="shared" ref="G23:J26" si="6">G24</f>
        <v>141.1</v>
      </c>
      <c r="H23" s="40">
        <f t="shared" si="6"/>
        <v>0</v>
      </c>
      <c r="I23" s="40">
        <f t="shared" ref="I23:I26" si="7">I24</f>
        <v>141.1</v>
      </c>
      <c r="J23" s="40">
        <f t="shared" si="6"/>
        <v>0</v>
      </c>
    </row>
    <row r="24" spans="1:10" ht="90" x14ac:dyDescent="0.25">
      <c r="A24" s="39" t="s">
        <v>347</v>
      </c>
      <c r="B24" s="12">
        <v>650</v>
      </c>
      <c r="C24" s="29" t="s">
        <v>81</v>
      </c>
      <c r="D24" s="29" t="s">
        <v>84</v>
      </c>
      <c r="E24" s="29" t="s">
        <v>293</v>
      </c>
      <c r="F24" s="29"/>
      <c r="G24" s="40">
        <f t="shared" si="6"/>
        <v>141.1</v>
      </c>
      <c r="H24" s="40">
        <f t="shared" si="6"/>
        <v>0</v>
      </c>
      <c r="I24" s="40">
        <f t="shared" si="7"/>
        <v>141.1</v>
      </c>
      <c r="J24" s="40">
        <f t="shared" si="6"/>
        <v>0</v>
      </c>
    </row>
    <row r="25" spans="1:10" x14ac:dyDescent="0.25">
      <c r="A25" s="41" t="s">
        <v>166</v>
      </c>
      <c r="B25" s="12">
        <v>650</v>
      </c>
      <c r="C25" s="29" t="s">
        <v>81</v>
      </c>
      <c r="D25" s="29" t="s">
        <v>84</v>
      </c>
      <c r="E25" s="29" t="s">
        <v>290</v>
      </c>
      <c r="F25" s="29"/>
      <c r="G25" s="40">
        <f t="shared" si="6"/>
        <v>141.1</v>
      </c>
      <c r="H25" s="40">
        <f t="shared" si="6"/>
        <v>0</v>
      </c>
      <c r="I25" s="40">
        <f t="shared" si="7"/>
        <v>141.1</v>
      </c>
      <c r="J25" s="40">
        <f t="shared" si="6"/>
        <v>0</v>
      </c>
    </row>
    <row r="26" spans="1:10" ht="39" x14ac:dyDescent="0.25">
      <c r="A26" s="39" t="s">
        <v>250</v>
      </c>
      <c r="B26" s="12">
        <v>650</v>
      </c>
      <c r="C26" s="29" t="s">
        <v>81</v>
      </c>
      <c r="D26" s="29" t="s">
        <v>84</v>
      </c>
      <c r="E26" s="29" t="s">
        <v>290</v>
      </c>
      <c r="F26" s="29" t="s">
        <v>94</v>
      </c>
      <c r="G26" s="40">
        <f t="shared" si="6"/>
        <v>141.1</v>
      </c>
      <c r="H26" s="40">
        <f t="shared" si="6"/>
        <v>0</v>
      </c>
      <c r="I26" s="40">
        <f t="shared" si="7"/>
        <v>141.1</v>
      </c>
      <c r="J26" s="40">
        <f t="shared" si="6"/>
        <v>0</v>
      </c>
    </row>
    <row r="27" spans="1:10" ht="39" x14ac:dyDescent="0.25">
      <c r="A27" s="39" t="s">
        <v>37</v>
      </c>
      <c r="B27" s="12">
        <v>650</v>
      </c>
      <c r="C27" s="29" t="s">
        <v>81</v>
      </c>
      <c r="D27" s="29" t="s">
        <v>84</v>
      </c>
      <c r="E27" s="29" t="s">
        <v>290</v>
      </c>
      <c r="F27" s="29" t="s">
        <v>95</v>
      </c>
      <c r="G27" s="40">
        <v>141.1</v>
      </c>
      <c r="H27" s="14">
        <v>0</v>
      </c>
      <c r="I27" s="40">
        <v>141.1</v>
      </c>
      <c r="J27" s="14">
        <v>0</v>
      </c>
    </row>
    <row r="28" spans="1:10" ht="39" x14ac:dyDescent="0.25">
      <c r="A28" s="39" t="s">
        <v>35</v>
      </c>
      <c r="B28" s="12">
        <v>650</v>
      </c>
      <c r="C28" s="29" t="s">
        <v>81</v>
      </c>
      <c r="D28" s="29" t="s">
        <v>84</v>
      </c>
      <c r="E28" s="29" t="s">
        <v>113</v>
      </c>
      <c r="F28" s="29"/>
      <c r="G28" s="40">
        <f>G29+G41</f>
        <v>45539.4</v>
      </c>
      <c r="H28" s="40">
        <f>H29+H41</f>
        <v>0</v>
      </c>
      <c r="I28" s="40">
        <f>I29+I41</f>
        <v>45734.3</v>
      </c>
      <c r="J28" s="40">
        <f>J29+J41</f>
        <v>0</v>
      </c>
    </row>
    <row r="29" spans="1:10" ht="39" x14ac:dyDescent="0.25">
      <c r="A29" s="39" t="s">
        <v>116</v>
      </c>
      <c r="B29" s="12">
        <v>650</v>
      </c>
      <c r="C29" s="29" t="s">
        <v>81</v>
      </c>
      <c r="D29" s="29" t="s">
        <v>84</v>
      </c>
      <c r="E29" s="29" t="s">
        <v>114</v>
      </c>
      <c r="F29" s="29"/>
      <c r="G29" s="40">
        <f>SUM(G30+G34)</f>
        <v>44885.4</v>
      </c>
      <c r="H29" s="40">
        <f>SUM(H30+H34)</f>
        <v>0</v>
      </c>
      <c r="I29" s="40">
        <f>SUM(I30+I34)</f>
        <v>45080.3</v>
      </c>
      <c r="J29" s="40">
        <f>SUM(J30+J34)</f>
        <v>0</v>
      </c>
    </row>
    <row r="30" spans="1:10" ht="39" x14ac:dyDescent="0.25">
      <c r="A30" s="39" t="s">
        <v>117</v>
      </c>
      <c r="B30" s="12">
        <v>650</v>
      </c>
      <c r="C30" s="29" t="s">
        <v>81</v>
      </c>
      <c r="D30" s="29" t="s">
        <v>84</v>
      </c>
      <c r="E30" s="29" t="s">
        <v>115</v>
      </c>
      <c r="F30" s="29"/>
      <c r="G30" s="40">
        <f>G31</f>
        <v>44499</v>
      </c>
      <c r="H30" s="40">
        <f>H31</f>
        <v>0</v>
      </c>
      <c r="I30" s="40">
        <f>I31</f>
        <v>44693.9</v>
      </c>
      <c r="J30" s="40">
        <f>J31</f>
        <v>0</v>
      </c>
    </row>
    <row r="31" spans="1:10" ht="26.25" x14ac:dyDescent="0.25">
      <c r="A31" s="39" t="s">
        <v>120</v>
      </c>
      <c r="B31" s="12">
        <v>650</v>
      </c>
      <c r="C31" s="29" t="s">
        <v>81</v>
      </c>
      <c r="D31" s="29" t="s">
        <v>84</v>
      </c>
      <c r="E31" s="29" t="s">
        <v>119</v>
      </c>
      <c r="F31" s="29"/>
      <c r="G31" s="40">
        <f>SUM(G32)</f>
        <v>44499</v>
      </c>
      <c r="H31" s="40">
        <f>SUM(H32)</f>
        <v>0</v>
      </c>
      <c r="I31" s="40">
        <f>SUM(I32)</f>
        <v>44693.9</v>
      </c>
      <c r="J31" s="40">
        <f>SUM(J32)</f>
        <v>0</v>
      </c>
    </row>
    <row r="32" spans="1:10" ht="77.25" x14ac:dyDescent="0.25">
      <c r="A32" s="39" t="s">
        <v>32</v>
      </c>
      <c r="B32" s="12">
        <v>650</v>
      </c>
      <c r="C32" s="29" t="s">
        <v>81</v>
      </c>
      <c r="D32" s="29" t="s">
        <v>84</v>
      </c>
      <c r="E32" s="29" t="s">
        <v>119</v>
      </c>
      <c r="F32" s="29">
        <v>100</v>
      </c>
      <c r="G32" s="40">
        <f>G33</f>
        <v>44499</v>
      </c>
      <c r="H32" s="40">
        <f>H33</f>
        <v>0</v>
      </c>
      <c r="I32" s="40">
        <f>I33</f>
        <v>44693.9</v>
      </c>
      <c r="J32" s="40">
        <f>J33</f>
        <v>0</v>
      </c>
    </row>
    <row r="33" spans="1:10" ht="26.25" x14ac:dyDescent="0.25">
      <c r="A33" s="39" t="s">
        <v>33</v>
      </c>
      <c r="B33" s="12">
        <v>650</v>
      </c>
      <c r="C33" s="29" t="s">
        <v>81</v>
      </c>
      <c r="D33" s="29" t="s">
        <v>84</v>
      </c>
      <c r="E33" s="29" t="s">
        <v>119</v>
      </c>
      <c r="F33" s="29">
        <v>120</v>
      </c>
      <c r="G33" s="40">
        <v>44499</v>
      </c>
      <c r="H33" s="14">
        <v>0</v>
      </c>
      <c r="I33" s="40">
        <v>44693.9</v>
      </c>
      <c r="J33" s="14">
        <v>0</v>
      </c>
    </row>
    <row r="34" spans="1:10" ht="51.75" x14ac:dyDescent="0.25">
      <c r="A34" s="39" t="s">
        <v>128</v>
      </c>
      <c r="B34" s="12">
        <v>650</v>
      </c>
      <c r="C34" s="29" t="s">
        <v>81</v>
      </c>
      <c r="D34" s="29" t="s">
        <v>84</v>
      </c>
      <c r="E34" s="29" t="s">
        <v>126</v>
      </c>
      <c r="F34" s="29"/>
      <c r="G34" s="40">
        <f>G35+G38</f>
        <v>386.4</v>
      </c>
      <c r="H34" s="40">
        <f>H35+H38</f>
        <v>0</v>
      </c>
      <c r="I34" s="40">
        <f>I35+I38</f>
        <v>386.4</v>
      </c>
      <c r="J34" s="40">
        <f>J35+J38</f>
        <v>0</v>
      </c>
    </row>
    <row r="35" spans="1:10" ht="26.25" x14ac:dyDescent="0.25">
      <c r="A35" s="39" t="s">
        <v>120</v>
      </c>
      <c r="B35" s="12">
        <v>650</v>
      </c>
      <c r="C35" s="29" t="s">
        <v>81</v>
      </c>
      <c r="D35" s="29" t="s">
        <v>84</v>
      </c>
      <c r="E35" s="29" t="s">
        <v>127</v>
      </c>
      <c r="F35" s="29"/>
      <c r="G35" s="40">
        <f t="shared" ref="G35:J36" si="8">G36</f>
        <v>248.5</v>
      </c>
      <c r="H35" s="40">
        <f t="shared" si="8"/>
        <v>0</v>
      </c>
      <c r="I35" s="40">
        <f t="shared" si="8"/>
        <v>248.5</v>
      </c>
      <c r="J35" s="40">
        <f t="shared" si="8"/>
        <v>0</v>
      </c>
    </row>
    <row r="36" spans="1:10" ht="39" x14ac:dyDescent="0.25">
      <c r="A36" s="39" t="s">
        <v>250</v>
      </c>
      <c r="B36" s="12">
        <v>650</v>
      </c>
      <c r="C36" s="29" t="s">
        <v>81</v>
      </c>
      <c r="D36" s="29" t="s">
        <v>84</v>
      </c>
      <c r="E36" s="29" t="s">
        <v>127</v>
      </c>
      <c r="F36" s="29">
        <v>200</v>
      </c>
      <c r="G36" s="40">
        <f t="shared" si="8"/>
        <v>248.5</v>
      </c>
      <c r="H36" s="40">
        <f t="shared" si="8"/>
        <v>0</v>
      </c>
      <c r="I36" s="40">
        <f t="shared" si="8"/>
        <v>248.5</v>
      </c>
      <c r="J36" s="40">
        <f t="shared" si="8"/>
        <v>0</v>
      </c>
    </row>
    <row r="37" spans="1:10" ht="39" x14ac:dyDescent="0.25">
      <c r="A37" s="39" t="s">
        <v>37</v>
      </c>
      <c r="B37" s="12">
        <v>650</v>
      </c>
      <c r="C37" s="29" t="s">
        <v>81</v>
      </c>
      <c r="D37" s="29" t="s">
        <v>84</v>
      </c>
      <c r="E37" s="29" t="s">
        <v>127</v>
      </c>
      <c r="F37" s="29">
        <v>240</v>
      </c>
      <c r="G37" s="40">
        <f>258.5+191.1-191.1-10</f>
        <v>248.5</v>
      </c>
      <c r="H37" s="14">
        <v>0</v>
      </c>
      <c r="I37" s="40">
        <f>258.5+191.1-191.1-10</f>
        <v>248.5</v>
      </c>
      <c r="J37" s="14">
        <v>0</v>
      </c>
    </row>
    <row r="38" spans="1:10" ht="39" x14ac:dyDescent="0.25">
      <c r="A38" s="39" t="s">
        <v>442</v>
      </c>
      <c r="B38" s="12">
        <v>650</v>
      </c>
      <c r="C38" s="29" t="s">
        <v>81</v>
      </c>
      <c r="D38" s="29" t="s">
        <v>84</v>
      </c>
      <c r="E38" s="29" t="s">
        <v>443</v>
      </c>
      <c r="F38" s="29"/>
      <c r="G38" s="40">
        <f t="shared" ref="G38:J39" si="9">G39</f>
        <v>137.9</v>
      </c>
      <c r="H38" s="40">
        <f t="shared" si="9"/>
        <v>0</v>
      </c>
      <c r="I38" s="40">
        <f t="shared" si="9"/>
        <v>137.9</v>
      </c>
      <c r="J38" s="40">
        <f t="shared" si="9"/>
        <v>0</v>
      </c>
    </row>
    <row r="39" spans="1:10" ht="26.25" x14ac:dyDescent="0.25">
      <c r="A39" s="39" t="s">
        <v>38</v>
      </c>
      <c r="B39" s="12" t="s">
        <v>365</v>
      </c>
      <c r="C39" s="29" t="s">
        <v>81</v>
      </c>
      <c r="D39" s="29" t="s">
        <v>84</v>
      </c>
      <c r="E39" s="29" t="s">
        <v>443</v>
      </c>
      <c r="F39" s="29">
        <v>300</v>
      </c>
      <c r="G39" s="40">
        <f t="shared" si="9"/>
        <v>137.9</v>
      </c>
      <c r="H39" s="40">
        <f t="shared" si="9"/>
        <v>0</v>
      </c>
      <c r="I39" s="40">
        <f t="shared" si="9"/>
        <v>137.9</v>
      </c>
      <c r="J39" s="40">
        <f t="shared" si="9"/>
        <v>0</v>
      </c>
    </row>
    <row r="40" spans="1:10" x14ac:dyDescent="0.25">
      <c r="A40" s="39" t="s">
        <v>441</v>
      </c>
      <c r="B40" s="12">
        <v>650</v>
      </c>
      <c r="C40" s="29" t="s">
        <v>81</v>
      </c>
      <c r="D40" s="29" t="s">
        <v>84</v>
      </c>
      <c r="E40" s="29" t="s">
        <v>443</v>
      </c>
      <c r="F40" s="29" t="s">
        <v>440</v>
      </c>
      <c r="G40" s="40">
        <v>137.9</v>
      </c>
      <c r="H40" s="14">
        <v>0</v>
      </c>
      <c r="I40" s="40">
        <v>137.9</v>
      </c>
      <c r="J40" s="14">
        <v>0</v>
      </c>
    </row>
    <row r="41" spans="1:10" ht="26.25" x14ac:dyDescent="0.25">
      <c r="A41" s="39" t="s">
        <v>129</v>
      </c>
      <c r="B41" s="12">
        <v>650</v>
      </c>
      <c r="C41" s="29" t="s">
        <v>81</v>
      </c>
      <c r="D41" s="29" t="s">
        <v>84</v>
      </c>
      <c r="E41" s="29" t="s">
        <v>130</v>
      </c>
      <c r="F41" s="29"/>
      <c r="G41" s="40">
        <f>SUM(G42+G46)</f>
        <v>654</v>
      </c>
      <c r="H41" s="40">
        <f>SUM(H42+H46)</f>
        <v>0</v>
      </c>
      <c r="I41" s="40">
        <f>SUM(I42+I46)</f>
        <v>654</v>
      </c>
      <c r="J41" s="40">
        <f>SUM(J42+J46)</f>
        <v>0</v>
      </c>
    </row>
    <row r="42" spans="1:10" ht="39" x14ac:dyDescent="0.25">
      <c r="A42" s="39" t="s">
        <v>131</v>
      </c>
      <c r="B42" s="12">
        <v>650</v>
      </c>
      <c r="C42" s="29" t="s">
        <v>81</v>
      </c>
      <c r="D42" s="29" t="s">
        <v>84</v>
      </c>
      <c r="E42" s="29" t="s">
        <v>132</v>
      </c>
      <c r="F42" s="29"/>
      <c r="G42" s="40">
        <f t="shared" ref="G42:J44" si="10">SUM(G43)</f>
        <v>224</v>
      </c>
      <c r="H42" s="40">
        <f t="shared" si="10"/>
        <v>0</v>
      </c>
      <c r="I42" s="40">
        <f t="shared" ref="I42:I44" si="11">SUM(I43)</f>
        <v>224</v>
      </c>
      <c r="J42" s="40">
        <f t="shared" si="10"/>
        <v>0</v>
      </c>
    </row>
    <row r="43" spans="1:10" ht="26.25" x14ac:dyDescent="0.25">
      <c r="A43" s="39" t="s">
        <v>120</v>
      </c>
      <c r="B43" s="12">
        <v>650</v>
      </c>
      <c r="C43" s="29" t="s">
        <v>81</v>
      </c>
      <c r="D43" s="29" t="s">
        <v>84</v>
      </c>
      <c r="E43" s="29" t="s">
        <v>133</v>
      </c>
      <c r="F43" s="29"/>
      <c r="G43" s="40">
        <f t="shared" si="10"/>
        <v>224</v>
      </c>
      <c r="H43" s="40">
        <f t="shared" si="10"/>
        <v>0</v>
      </c>
      <c r="I43" s="40">
        <f t="shared" si="11"/>
        <v>224</v>
      </c>
      <c r="J43" s="40">
        <f t="shared" si="10"/>
        <v>0</v>
      </c>
    </row>
    <row r="44" spans="1:10" ht="39" x14ac:dyDescent="0.25">
      <c r="A44" s="39" t="s">
        <v>250</v>
      </c>
      <c r="B44" s="12">
        <v>650</v>
      </c>
      <c r="C44" s="29" t="s">
        <v>81</v>
      </c>
      <c r="D44" s="29" t="s">
        <v>84</v>
      </c>
      <c r="E44" s="29" t="s">
        <v>133</v>
      </c>
      <c r="F44" s="29">
        <v>200</v>
      </c>
      <c r="G44" s="40">
        <f t="shared" si="10"/>
        <v>224</v>
      </c>
      <c r="H44" s="40">
        <f t="shared" si="10"/>
        <v>0</v>
      </c>
      <c r="I44" s="40">
        <f t="shared" si="11"/>
        <v>224</v>
      </c>
      <c r="J44" s="40">
        <f t="shared" si="10"/>
        <v>0</v>
      </c>
    </row>
    <row r="45" spans="1:10" ht="39" x14ac:dyDescent="0.25">
      <c r="A45" s="39" t="s">
        <v>37</v>
      </c>
      <c r="B45" s="12">
        <v>650</v>
      </c>
      <c r="C45" s="29" t="s">
        <v>81</v>
      </c>
      <c r="D45" s="29" t="s">
        <v>84</v>
      </c>
      <c r="E45" s="29" t="s">
        <v>133</v>
      </c>
      <c r="F45" s="29">
        <v>240</v>
      </c>
      <c r="G45" s="40">
        <v>224</v>
      </c>
      <c r="H45" s="14">
        <v>0</v>
      </c>
      <c r="I45" s="40">
        <v>224</v>
      </c>
      <c r="J45" s="14">
        <v>0</v>
      </c>
    </row>
    <row r="46" spans="1:10" ht="26.25" x14ac:dyDescent="0.25">
      <c r="A46" s="39" t="s">
        <v>134</v>
      </c>
      <c r="B46" s="12">
        <v>650</v>
      </c>
      <c r="C46" s="29" t="s">
        <v>81</v>
      </c>
      <c r="D46" s="29" t="s">
        <v>84</v>
      </c>
      <c r="E46" s="29" t="s">
        <v>287</v>
      </c>
      <c r="F46" s="29"/>
      <c r="G46" s="40">
        <f>SUM(G47)</f>
        <v>430</v>
      </c>
      <c r="H46" s="40">
        <f>SUM(H47)</f>
        <v>0</v>
      </c>
      <c r="I46" s="40">
        <f>SUM(I47)</f>
        <v>430</v>
      </c>
      <c r="J46" s="40">
        <f>SUM(J47)</f>
        <v>0</v>
      </c>
    </row>
    <row r="47" spans="1:10" ht="26.25" x14ac:dyDescent="0.25">
      <c r="A47" s="39" t="s">
        <v>120</v>
      </c>
      <c r="B47" s="12">
        <v>650</v>
      </c>
      <c r="C47" s="29" t="s">
        <v>81</v>
      </c>
      <c r="D47" s="29" t="s">
        <v>84</v>
      </c>
      <c r="E47" s="29" t="s">
        <v>271</v>
      </c>
      <c r="F47" s="29"/>
      <c r="G47" s="40">
        <f>SUM(G48+G50)</f>
        <v>430</v>
      </c>
      <c r="H47" s="40">
        <f>SUM(H48+H50)</f>
        <v>0</v>
      </c>
      <c r="I47" s="40">
        <f>SUM(I48+I50)</f>
        <v>430</v>
      </c>
      <c r="J47" s="40">
        <f>SUM(J48+J50)</f>
        <v>0</v>
      </c>
    </row>
    <row r="48" spans="1:10" ht="77.25" x14ac:dyDescent="0.25">
      <c r="A48" s="39" t="s">
        <v>32</v>
      </c>
      <c r="B48" s="12">
        <v>650</v>
      </c>
      <c r="C48" s="29" t="s">
        <v>81</v>
      </c>
      <c r="D48" s="29" t="s">
        <v>84</v>
      </c>
      <c r="E48" s="29" t="s">
        <v>271</v>
      </c>
      <c r="F48" s="29" t="s">
        <v>92</v>
      </c>
      <c r="G48" s="40">
        <f>SUM(G49)</f>
        <v>230</v>
      </c>
      <c r="H48" s="40">
        <f>SUM(H49)</f>
        <v>0</v>
      </c>
      <c r="I48" s="40">
        <f>SUM(I49)</f>
        <v>230</v>
      </c>
      <c r="J48" s="40">
        <f>SUM(J49)</f>
        <v>0</v>
      </c>
    </row>
    <row r="49" spans="1:10" ht="26.25" x14ac:dyDescent="0.25">
      <c r="A49" s="39" t="s">
        <v>33</v>
      </c>
      <c r="B49" s="12">
        <v>650</v>
      </c>
      <c r="C49" s="29" t="s">
        <v>81</v>
      </c>
      <c r="D49" s="29" t="s">
        <v>84</v>
      </c>
      <c r="E49" s="29" t="s">
        <v>271</v>
      </c>
      <c r="F49" s="29" t="s">
        <v>93</v>
      </c>
      <c r="G49" s="40">
        <v>230</v>
      </c>
      <c r="H49" s="14">
        <v>0</v>
      </c>
      <c r="I49" s="40">
        <v>230</v>
      </c>
      <c r="J49" s="14">
        <v>0</v>
      </c>
    </row>
    <row r="50" spans="1:10" ht="39" x14ac:dyDescent="0.25">
      <c r="A50" s="39" t="s">
        <v>250</v>
      </c>
      <c r="B50" s="12">
        <v>650</v>
      </c>
      <c r="C50" s="29" t="s">
        <v>81</v>
      </c>
      <c r="D50" s="29" t="s">
        <v>84</v>
      </c>
      <c r="E50" s="29" t="s">
        <v>271</v>
      </c>
      <c r="F50" s="29" t="s">
        <v>94</v>
      </c>
      <c r="G50" s="40">
        <f>SUM(G51)</f>
        <v>200</v>
      </c>
      <c r="H50" s="40">
        <f>SUM(H51)</f>
        <v>0</v>
      </c>
      <c r="I50" s="40">
        <f>SUM(I51)</f>
        <v>200</v>
      </c>
      <c r="J50" s="40">
        <f>SUM(J51)</f>
        <v>0</v>
      </c>
    </row>
    <row r="51" spans="1:10" ht="39" x14ac:dyDescent="0.25">
      <c r="A51" s="39" t="s">
        <v>37</v>
      </c>
      <c r="B51" s="12">
        <v>650</v>
      </c>
      <c r="C51" s="29" t="s">
        <v>81</v>
      </c>
      <c r="D51" s="29" t="s">
        <v>84</v>
      </c>
      <c r="E51" s="29" t="s">
        <v>271</v>
      </c>
      <c r="F51" s="29" t="s">
        <v>95</v>
      </c>
      <c r="G51" s="40">
        <v>200</v>
      </c>
      <c r="H51" s="14">
        <v>0</v>
      </c>
      <c r="I51" s="40">
        <v>200</v>
      </c>
      <c r="J51" s="14">
        <v>0</v>
      </c>
    </row>
    <row r="52" spans="1:10" x14ac:dyDescent="0.25">
      <c r="A52" s="34" t="s">
        <v>41</v>
      </c>
      <c r="B52" s="18">
        <v>650</v>
      </c>
      <c r="C52" s="37" t="s">
        <v>81</v>
      </c>
      <c r="D52" s="37" t="s">
        <v>164</v>
      </c>
      <c r="E52" s="37"/>
      <c r="F52" s="37"/>
      <c r="G52" s="38">
        <f t="shared" ref="G52:J56" si="12">G53</f>
        <v>100</v>
      </c>
      <c r="H52" s="38">
        <f t="shared" si="12"/>
        <v>0</v>
      </c>
      <c r="I52" s="38">
        <f t="shared" ref="I52:I56" si="13">I53</f>
        <v>100</v>
      </c>
      <c r="J52" s="38">
        <f t="shared" si="12"/>
        <v>0</v>
      </c>
    </row>
    <row r="53" spans="1:10" ht="39" x14ac:dyDescent="0.25">
      <c r="A53" s="39" t="s">
        <v>152</v>
      </c>
      <c r="B53" s="12">
        <v>650</v>
      </c>
      <c r="C53" s="29" t="s">
        <v>81</v>
      </c>
      <c r="D53" s="29" t="s">
        <v>164</v>
      </c>
      <c r="E53" s="29" t="s">
        <v>151</v>
      </c>
      <c r="F53" s="29"/>
      <c r="G53" s="40">
        <f t="shared" si="12"/>
        <v>100</v>
      </c>
      <c r="H53" s="40">
        <f t="shared" si="12"/>
        <v>0</v>
      </c>
      <c r="I53" s="40">
        <f t="shared" si="13"/>
        <v>100</v>
      </c>
      <c r="J53" s="40">
        <f t="shared" si="12"/>
        <v>0</v>
      </c>
    </row>
    <row r="54" spans="1:10" ht="26.25" x14ac:dyDescent="0.25">
      <c r="A54" s="39" t="s">
        <v>42</v>
      </c>
      <c r="B54" s="12">
        <v>650</v>
      </c>
      <c r="C54" s="29" t="s">
        <v>81</v>
      </c>
      <c r="D54" s="29" t="s">
        <v>164</v>
      </c>
      <c r="E54" s="29" t="s">
        <v>153</v>
      </c>
      <c r="F54" s="29"/>
      <c r="G54" s="40">
        <f t="shared" si="12"/>
        <v>100</v>
      </c>
      <c r="H54" s="40">
        <f t="shared" si="12"/>
        <v>0</v>
      </c>
      <c r="I54" s="40">
        <f t="shared" si="13"/>
        <v>100</v>
      </c>
      <c r="J54" s="40">
        <f t="shared" si="12"/>
        <v>0</v>
      </c>
    </row>
    <row r="55" spans="1:10" ht="26.25" x14ac:dyDescent="0.25">
      <c r="A55" s="39" t="s">
        <v>42</v>
      </c>
      <c r="B55" s="12">
        <v>650</v>
      </c>
      <c r="C55" s="29" t="s">
        <v>81</v>
      </c>
      <c r="D55" s="29" t="s">
        <v>164</v>
      </c>
      <c r="E55" s="29" t="s">
        <v>154</v>
      </c>
      <c r="F55" s="29"/>
      <c r="G55" s="40">
        <f t="shared" si="12"/>
        <v>100</v>
      </c>
      <c r="H55" s="40">
        <f t="shared" si="12"/>
        <v>0</v>
      </c>
      <c r="I55" s="40">
        <f t="shared" si="13"/>
        <v>100</v>
      </c>
      <c r="J55" s="40">
        <f t="shared" si="12"/>
        <v>0</v>
      </c>
    </row>
    <row r="56" spans="1:10" x14ac:dyDescent="0.25">
      <c r="A56" s="39" t="s">
        <v>43</v>
      </c>
      <c r="B56" s="12">
        <v>650</v>
      </c>
      <c r="C56" s="29" t="s">
        <v>81</v>
      </c>
      <c r="D56" s="29" t="s">
        <v>164</v>
      </c>
      <c r="E56" s="29" t="s">
        <v>154</v>
      </c>
      <c r="F56" s="29" t="s">
        <v>109</v>
      </c>
      <c r="G56" s="40">
        <f t="shared" si="12"/>
        <v>100</v>
      </c>
      <c r="H56" s="40">
        <f t="shared" si="12"/>
        <v>0</v>
      </c>
      <c r="I56" s="40">
        <f t="shared" si="13"/>
        <v>100</v>
      </c>
      <c r="J56" s="40">
        <f t="shared" si="12"/>
        <v>0</v>
      </c>
    </row>
    <row r="57" spans="1:10" x14ac:dyDescent="0.25">
      <c r="A57" s="39" t="s">
        <v>44</v>
      </c>
      <c r="B57" s="12">
        <v>650</v>
      </c>
      <c r="C57" s="29" t="s">
        <v>81</v>
      </c>
      <c r="D57" s="29" t="s">
        <v>164</v>
      </c>
      <c r="E57" s="29" t="s">
        <v>154</v>
      </c>
      <c r="F57" s="29" t="s">
        <v>339</v>
      </c>
      <c r="G57" s="40">
        <v>100</v>
      </c>
      <c r="H57" s="14">
        <v>0</v>
      </c>
      <c r="I57" s="40">
        <v>100</v>
      </c>
      <c r="J57" s="14">
        <v>0</v>
      </c>
    </row>
    <row r="58" spans="1:10" x14ac:dyDescent="0.25">
      <c r="A58" s="34" t="s">
        <v>45</v>
      </c>
      <c r="B58" s="18">
        <v>650</v>
      </c>
      <c r="C58" s="37" t="s">
        <v>81</v>
      </c>
      <c r="D58" s="37" t="s">
        <v>91</v>
      </c>
      <c r="E58" s="37"/>
      <c r="F58" s="37"/>
      <c r="G58" s="38">
        <f>G59+G68+G87+G93</f>
        <v>44598.799999999996</v>
      </c>
      <c r="H58" s="38">
        <f>H59+H68+H87+H93</f>
        <v>0</v>
      </c>
      <c r="I58" s="38">
        <f>I59+I68+I87+I93</f>
        <v>49682.399999999994</v>
      </c>
      <c r="J58" s="38">
        <f>J59+J68+J87+J93</f>
        <v>0</v>
      </c>
    </row>
    <row r="59" spans="1:10" ht="51.75" x14ac:dyDescent="0.25">
      <c r="A59" s="39" t="s">
        <v>256</v>
      </c>
      <c r="B59" s="12">
        <v>650</v>
      </c>
      <c r="C59" s="29" t="s">
        <v>81</v>
      </c>
      <c r="D59" s="29">
        <v>13</v>
      </c>
      <c r="E59" s="29" t="s">
        <v>146</v>
      </c>
      <c r="F59" s="29"/>
      <c r="G59" s="40">
        <f>G60</f>
        <v>660.2</v>
      </c>
      <c r="H59" s="40">
        <f>H60</f>
        <v>0</v>
      </c>
      <c r="I59" s="40">
        <f>I60</f>
        <v>660.2</v>
      </c>
      <c r="J59" s="40">
        <f>J60</f>
        <v>0</v>
      </c>
    </row>
    <row r="60" spans="1:10" ht="27.75" customHeight="1" x14ac:dyDescent="0.25">
      <c r="A60" s="39" t="s">
        <v>257</v>
      </c>
      <c r="B60" s="12">
        <v>650</v>
      </c>
      <c r="C60" s="29" t="s">
        <v>81</v>
      </c>
      <c r="D60" s="29">
        <v>13</v>
      </c>
      <c r="E60" s="29" t="s">
        <v>147</v>
      </c>
      <c r="F60" s="29"/>
      <c r="G60" s="40">
        <f>SUM(G61+G65)</f>
        <v>660.2</v>
      </c>
      <c r="H60" s="40">
        <f>SUM(H61+H65)</f>
        <v>0</v>
      </c>
      <c r="I60" s="40">
        <f>SUM(I61+I65)</f>
        <v>660.2</v>
      </c>
      <c r="J60" s="40">
        <f>SUM(J61+J65)</f>
        <v>0</v>
      </c>
    </row>
    <row r="61" spans="1:10" ht="39" x14ac:dyDescent="0.25">
      <c r="A61" s="39" t="s">
        <v>258</v>
      </c>
      <c r="B61" s="12">
        <v>650</v>
      </c>
      <c r="C61" s="29" t="s">
        <v>81</v>
      </c>
      <c r="D61" s="29" t="s">
        <v>91</v>
      </c>
      <c r="E61" s="29" t="s">
        <v>272</v>
      </c>
      <c r="F61" s="29"/>
      <c r="G61" s="40">
        <f t="shared" ref="G61:J63" si="14">SUM(G62)</f>
        <v>60.2</v>
      </c>
      <c r="H61" s="40">
        <f t="shared" si="14"/>
        <v>0</v>
      </c>
      <c r="I61" s="40">
        <f t="shared" ref="I61:I63" si="15">SUM(I62)</f>
        <v>60.2</v>
      </c>
      <c r="J61" s="40">
        <f t="shared" si="14"/>
        <v>0</v>
      </c>
    </row>
    <row r="62" spans="1:10" x14ac:dyDescent="0.25">
      <c r="A62" s="39" t="s">
        <v>125</v>
      </c>
      <c r="B62" s="12">
        <v>650</v>
      </c>
      <c r="C62" s="29" t="s">
        <v>81</v>
      </c>
      <c r="D62" s="29">
        <v>13</v>
      </c>
      <c r="E62" s="29" t="s">
        <v>273</v>
      </c>
      <c r="F62" s="29"/>
      <c r="G62" s="40">
        <f t="shared" si="14"/>
        <v>60.2</v>
      </c>
      <c r="H62" s="40">
        <f t="shared" si="14"/>
        <v>0</v>
      </c>
      <c r="I62" s="40">
        <f t="shared" si="15"/>
        <v>60.2</v>
      </c>
      <c r="J62" s="40">
        <f t="shared" si="14"/>
        <v>0</v>
      </c>
    </row>
    <row r="63" spans="1:10" ht="39" x14ac:dyDescent="0.25">
      <c r="A63" s="39" t="s">
        <v>250</v>
      </c>
      <c r="B63" s="12">
        <v>650</v>
      </c>
      <c r="C63" s="29" t="s">
        <v>81</v>
      </c>
      <c r="D63" s="29">
        <v>13</v>
      </c>
      <c r="E63" s="29" t="s">
        <v>273</v>
      </c>
      <c r="F63" s="29" t="s">
        <v>94</v>
      </c>
      <c r="G63" s="40">
        <f t="shared" si="14"/>
        <v>60.2</v>
      </c>
      <c r="H63" s="40">
        <f t="shared" si="14"/>
        <v>0</v>
      </c>
      <c r="I63" s="40">
        <f t="shared" si="15"/>
        <v>60.2</v>
      </c>
      <c r="J63" s="40">
        <f t="shared" si="14"/>
        <v>0</v>
      </c>
    </row>
    <row r="64" spans="1:10" ht="39" x14ac:dyDescent="0.25">
      <c r="A64" s="39" t="s">
        <v>37</v>
      </c>
      <c r="B64" s="12">
        <v>650</v>
      </c>
      <c r="C64" s="29" t="s">
        <v>81</v>
      </c>
      <c r="D64" s="29">
        <v>13</v>
      </c>
      <c r="E64" s="29" t="s">
        <v>273</v>
      </c>
      <c r="F64" s="29" t="s">
        <v>95</v>
      </c>
      <c r="G64" s="40">
        <v>60.2</v>
      </c>
      <c r="H64" s="14">
        <v>0</v>
      </c>
      <c r="I64" s="40">
        <v>60.2</v>
      </c>
      <c r="J64" s="14">
        <v>0</v>
      </c>
    </row>
    <row r="65" spans="1:10" ht="51.75" x14ac:dyDescent="0.25">
      <c r="A65" s="39" t="s">
        <v>346</v>
      </c>
      <c r="B65" s="12">
        <v>650</v>
      </c>
      <c r="C65" s="29" t="s">
        <v>81</v>
      </c>
      <c r="D65" s="29" t="s">
        <v>91</v>
      </c>
      <c r="E65" s="29" t="s">
        <v>299</v>
      </c>
      <c r="F65" s="29"/>
      <c r="G65" s="40">
        <f t="shared" ref="G65:J66" si="16">G66</f>
        <v>600</v>
      </c>
      <c r="H65" s="40">
        <f t="shared" si="16"/>
        <v>0</v>
      </c>
      <c r="I65" s="40">
        <f t="shared" si="16"/>
        <v>600</v>
      </c>
      <c r="J65" s="40">
        <f t="shared" si="16"/>
        <v>0</v>
      </c>
    </row>
    <row r="66" spans="1:10" ht="39" x14ac:dyDescent="0.25">
      <c r="A66" s="39" t="s">
        <v>250</v>
      </c>
      <c r="B66" s="12">
        <v>650</v>
      </c>
      <c r="C66" s="29" t="s">
        <v>81</v>
      </c>
      <c r="D66" s="29" t="s">
        <v>91</v>
      </c>
      <c r="E66" s="29" t="s">
        <v>299</v>
      </c>
      <c r="F66" s="29" t="s">
        <v>94</v>
      </c>
      <c r="G66" s="40">
        <f t="shared" si="16"/>
        <v>600</v>
      </c>
      <c r="H66" s="40">
        <f t="shared" si="16"/>
        <v>0</v>
      </c>
      <c r="I66" s="40">
        <f t="shared" si="16"/>
        <v>600</v>
      </c>
      <c r="J66" s="40">
        <f t="shared" si="16"/>
        <v>0</v>
      </c>
    </row>
    <row r="67" spans="1:10" ht="39" x14ac:dyDescent="0.25">
      <c r="A67" s="39" t="s">
        <v>37</v>
      </c>
      <c r="B67" s="12">
        <v>650</v>
      </c>
      <c r="C67" s="29" t="s">
        <v>81</v>
      </c>
      <c r="D67" s="29" t="s">
        <v>91</v>
      </c>
      <c r="E67" s="29" t="s">
        <v>299</v>
      </c>
      <c r="F67" s="29" t="s">
        <v>95</v>
      </c>
      <c r="G67" s="40">
        <v>600</v>
      </c>
      <c r="H67" s="14">
        <v>0</v>
      </c>
      <c r="I67" s="40">
        <v>600</v>
      </c>
      <c r="J67" s="14">
        <v>0</v>
      </c>
    </row>
    <row r="68" spans="1:10" ht="39" x14ac:dyDescent="0.25">
      <c r="A68" s="39" t="s">
        <v>35</v>
      </c>
      <c r="B68" s="12">
        <v>650</v>
      </c>
      <c r="C68" s="29" t="s">
        <v>81</v>
      </c>
      <c r="D68" s="29">
        <v>13</v>
      </c>
      <c r="E68" s="29" t="s">
        <v>113</v>
      </c>
      <c r="F68" s="29"/>
      <c r="G68" s="40">
        <f>G69+G82</f>
        <v>37808</v>
      </c>
      <c r="H68" s="40">
        <f>H69+H82</f>
        <v>0</v>
      </c>
      <c r="I68" s="40">
        <f>I69+I82</f>
        <v>36744.799999999996</v>
      </c>
      <c r="J68" s="40">
        <f>J69+J82</f>
        <v>0</v>
      </c>
    </row>
    <row r="69" spans="1:10" ht="39" x14ac:dyDescent="0.25">
      <c r="A69" s="39" t="s">
        <v>116</v>
      </c>
      <c r="B69" s="12">
        <v>650</v>
      </c>
      <c r="C69" s="29" t="s">
        <v>81</v>
      </c>
      <c r="D69" s="29" t="s">
        <v>91</v>
      </c>
      <c r="E69" s="29" t="s">
        <v>114</v>
      </c>
      <c r="F69" s="29"/>
      <c r="G69" s="40">
        <f>SUM(G70+G74)</f>
        <v>36812</v>
      </c>
      <c r="H69" s="40">
        <f>SUM(H70+H74)</f>
        <v>0</v>
      </c>
      <c r="I69" s="40">
        <f>SUM(I70+I74)</f>
        <v>35748.799999999996</v>
      </c>
      <c r="J69" s="40">
        <f>SUM(J70+J74)</f>
        <v>0</v>
      </c>
    </row>
    <row r="70" spans="1:10" ht="51.75" x14ac:dyDescent="0.25">
      <c r="A70" s="39" t="s">
        <v>128</v>
      </c>
      <c r="B70" s="12">
        <v>650</v>
      </c>
      <c r="C70" s="29" t="s">
        <v>81</v>
      </c>
      <c r="D70" s="29" t="s">
        <v>91</v>
      </c>
      <c r="E70" s="29" t="s">
        <v>126</v>
      </c>
      <c r="F70" s="29"/>
      <c r="G70" s="40">
        <f t="shared" ref="G70:J72" si="17">G71</f>
        <v>25</v>
      </c>
      <c r="H70" s="40">
        <f t="shared" si="17"/>
        <v>0</v>
      </c>
      <c r="I70" s="40">
        <f t="shared" ref="I70:I72" si="18">I71</f>
        <v>25</v>
      </c>
      <c r="J70" s="40">
        <f t="shared" si="17"/>
        <v>0</v>
      </c>
    </row>
    <row r="71" spans="1:10" ht="39" x14ac:dyDescent="0.25">
      <c r="A71" s="39" t="s">
        <v>366</v>
      </c>
      <c r="B71" s="12">
        <v>650</v>
      </c>
      <c r="C71" s="29" t="s">
        <v>81</v>
      </c>
      <c r="D71" s="29" t="s">
        <v>91</v>
      </c>
      <c r="E71" s="29" t="s">
        <v>355</v>
      </c>
      <c r="F71" s="29"/>
      <c r="G71" s="40">
        <f t="shared" si="17"/>
        <v>25</v>
      </c>
      <c r="H71" s="40">
        <f t="shared" si="17"/>
        <v>0</v>
      </c>
      <c r="I71" s="40">
        <f t="shared" si="18"/>
        <v>25</v>
      </c>
      <c r="J71" s="40">
        <f t="shared" si="17"/>
        <v>0</v>
      </c>
    </row>
    <row r="72" spans="1:10" x14ac:dyDescent="0.25">
      <c r="A72" s="39" t="s">
        <v>43</v>
      </c>
      <c r="B72" s="12">
        <v>650</v>
      </c>
      <c r="C72" s="29" t="s">
        <v>81</v>
      </c>
      <c r="D72" s="29" t="s">
        <v>91</v>
      </c>
      <c r="E72" s="29" t="s">
        <v>355</v>
      </c>
      <c r="F72" s="29" t="s">
        <v>109</v>
      </c>
      <c r="G72" s="40">
        <f t="shared" si="17"/>
        <v>25</v>
      </c>
      <c r="H72" s="40">
        <f t="shared" si="17"/>
        <v>0</v>
      </c>
      <c r="I72" s="40">
        <f t="shared" si="18"/>
        <v>25</v>
      </c>
      <c r="J72" s="40">
        <f t="shared" si="17"/>
        <v>0</v>
      </c>
    </row>
    <row r="73" spans="1:10" x14ac:dyDescent="0.25">
      <c r="A73" s="39" t="s">
        <v>47</v>
      </c>
      <c r="B73" s="12">
        <v>650</v>
      </c>
      <c r="C73" s="29" t="s">
        <v>81</v>
      </c>
      <c r="D73" s="29" t="s">
        <v>91</v>
      </c>
      <c r="E73" s="29" t="s">
        <v>355</v>
      </c>
      <c r="F73" s="29" t="s">
        <v>354</v>
      </c>
      <c r="G73" s="40">
        <v>25</v>
      </c>
      <c r="H73" s="40">
        <v>0</v>
      </c>
      <c r="I73" s="40">
        <v>25</v>
      </c>
      <c r="J73" s="40">
        <v>0</v>
      </c>
    </row>
    <row r="74" spans="1:10" ht="51.75" x14ac:dyDescent="0.25">
      <c r="A74" s="39" t="s">
        <v>142</v>
      </c>
      <c r="B74" s="12">
        <v>650</v>
      </c>
      <c r="C74" s="29" t="s">
        <v>81</v>
      </c>
      <c r="D74" s="29" t="s">
        <v>91</v>
      </c>
      <c r="E74" s="29" t="s">
        <v>143</v>
      </c>
      <c r="F74" s="29"/>
      <c r="G74" s="40">
        <f>SUM(G75)</f>
        <v>36787</v>
      </c>
      <c r="H74" s="40">
        <f>SUM(H75)</f>
        <v>0</v>
      </c>
      <c r="I74" s="40">
        <f>SUM(I75)</f>
        <v>35723.799999999996</v>
      </c>
      <c r="J74" s="40">
        <f>SUM(J75)</f>
        <v>0</v>
      </c>
    </row>
    <row r="75" spans="1:10" ht="26.25" x14ac:dyDescent="0.25">
      <c r="A75" s="39" t="s">
        <v>144</v>
      </c>
      <c r="B75" s="12">
        <v>650</v>
      </c>
      <c r="C75" s="29" t="s">
        <v>81</v>
      </c>
      <c r="D75" s="29" t="s">
        <v>91</v>
      </c>
      <c r="E75" s="29" t="s">
        <v>145</v>
      </c>
      <c r="F75" s="29"/>
      <c r="G75" s="40">
        <f>SUM(G76+G78+G80)</f>
        <v>36787</v>
      </c>
      <c r="H75" s="40">
        <f>SUM(H76+H78+H80)</f>
        <v>0</v>
      </c>
      <c r="I75" s="40">
        <f>SUM(I76+I78+I80)</f>
        <v>35723.799999999996</v>
      </c>
      <c r="J75" s="40">
        <f>SUM(J76+J78+J80)</f>
        <v>0</v>
      </c>
    </row>
    <row r="76" spans="1:10" ht="77.25" x14ac:dyDescent="0.25">
      <c r="A76" s="39" t="s">
        <v>32</v>
      </c>
      <c r="B76" s="12">
        <v>650</v>
      </c>
      <c r="C76" s="29" t="s">
        <v>81</v>
      </c>
      <c r="D76" s="29" t="s">
        <v>91</v>
      </c>
      <c r="E76" s="29" t="s">
        <v>145</v>
      </c>
      <c r="F76" s="29">
        <v>100</v>
      </c>
      <c r="G76" s="40">
        <f>SUM(G77)</f>
        <v>16959.5</v>
      </c>
      <c r="H76" s="40">
        <f>SUM(H77)</f>
        <v>0</v>
      </c>
      <c r="I76" s="40">
        <f>SUM(I77)</f>
        <v>16977.2</v>
      </c>
      <c r="J76" s="40">
        <f>SUM(J77)</f>
        <v>0</v>
      </c>
    </row>
    <row r="77" spans="1:10" ht="26.25" x14ac:dyDescent="0.25">
      <c r="A77" s="39" t="s">
        <v>46</v>
      </c>
      <c r="B77" s="12">
        <v>650</v>
      </c>
      <c r="C77" s="29" t="s">
        <v>81</v>
      </c>
      <c r="D77" s="29" t="s">
        <v>91</v>
      </c>
      <c r="E77" s="29" t="s">
        <v>145</v>
      </c>
      <c r="F77" s="29">
        <v>110</v>
      </c>
      <c r="G77" s="40">
        <v>16959.5</v>
      </c>
      <c r="H77" s="14">
        <v>0</v>
      </c>
      <c r="I77" s="40">
        <v>16977.2</v>
      </c>
      <c r="J77" s="14">
        <v>0</v>
      </c>
    </row>
    <row r="78" spans="1:10" ht="39" x14ac:dyDescent="0.25">
      <c r="A78" s="39" t="s">
        <v>250</v>
      </c>
      <c r="B78" s="12">
        <v>650</v>
      </c>
      <c r="C78" s="29" t="s">
        <v>81</v>
      </c>
      <c r="D78" s="29" t="s">
        <v>91</v>
      </c>
      <c r="E78" s="29" t="s">
        <v>145</v>
      </c>
      <c r="F78" s="29">
        <v>200</v>
      </c>
      <c r="G78" s="40">
        <f>SUM(G79)</f>
        <v>19714.900000000001</v>
      </c>
      <c r="H78" s="40">
        <f>SUM(H79)</f>
        <v>0</v>
      </c>
      <c r="I78" s="40">
        <f>SUM(I79)</f>
        <v>18634</v>
      </c>
      <c r="J78" s="40">
        <f>SUM(J79)</f>
        <v>0</v>
      </c>
    </row>
    <row r="79" spans="1:10" ht="39" x14ac:dyDescent="0.25">
      <c r="A79" s="39" t="s">
        <v>37</v>
      </c>
      <c r="B79" s="12">
        <v>650</v>
      </c>
      <c r="C79" s="29" t="s">
        <v>81</v>
      </c>
      <c r="D79" s="29" t="s">
        <v>91</v>
      </c>
      <c r="E79" s="29" t="s">
        <v>145</v>
      </c>
      <c r="F79" s="29">
        <v>240</v>
      </c>
      <c r="G79" s="40">
        <v>19714.900000000001</v>
      </c>
      <c r="H79" s="40">
        <v>0</v>
      </c>
      <c r="I79" s="40">
        <v>18634</v>
      </c>
      <c r="J79" s="40">
        <v>0</v>
      </c>
    </row>
    <row r="80" spans="1:10" x14ac:dyDescent="0.25">
      <c r="A80" s="39" t="s">
        <v>43</v>
      </c>
      <c r="B80" s="12">
        <v>650</v>
      </c>
      <c r="C80" s="29" t="s">
        <v>81</v>
      </c>
      <c r="D80" s="29" t="s">
        <v>91</v>
      </c>
      <c r="E80" s="29" t="s">
        <v>145</v>
      </c>
      <c r="F80" s="29">
        <v>800</v>
      </c>
      <c r="G80" s="40">
        <f>SUM(G81)</f>
        <v>112.6</v>
      </c>
      <c r="H80" s="40">
        <f>SUM(H81)</f>
        <v>0</v>
      </c>
      <c r="I80" s="40">
        <f>SUM(I81)</f>
        <v>112.6</v>
      </c>
      <c r="J80" s="40">
        <f>SUM(J81)</f>
        <v>0</v>
      </c>
    </row>
    <row r="81" spans="1:10" x14ac:dyDescent="0.25">
      <c r="A81" s="39" t="s">
        <v>47</v>
      </c>
      <c r="B81" s="12">
        <v>650</v>
      </c>
      <c r="C81" s="29" t="s">
        <v>81</v>
      </c>
      <c r="D81" s="29" t="s">
        <v>91</v>
      </c>
      <c r="E81" s="29" t="s">
        <v>145</v>
      </c>
      <c r="F81" s="29">
        <v>850</v>
      </c>
      <c r="G81" s="40">
        <v>112.6</v>
      </c>
      <c r="H81" s="40">
        <v>0</v>
      </c>
      <c r="I81" s="40">
        <v>112.6</v>
      </c>
      <c r="J81" s="40">
        <v>0</v>
      </c>
    </row>
    <row r="82" spans="1:10" ht="26.25" x14ac:dyDescent="0.25">
      <c r="A82" s="39" t="s">
        <v>135</v>
      </c>
      <c r="B82" s="12">
        <v>650</v>
      </c>
      <c r="C82" s="29" t="s">
        <v>81</v>
      </c>
      <c r="D82" s="29" t="s">
        <v>91</v>
      </c>
      <c r="E82" s="29" t="s">
        <v>136</v>
      </c>
      <c r="F82" s="29"/>
      <c r="G82" s="40">
        <f t="shared" ref="G82:J84" si="19">G83</f>
        <v>996</v>
      </c>
      <c r="H82" s="40">
        <f t="shared" si="19"/>
        <v>0</v>
      </c>
      <c r="I82" s="40">
        <f t="shared" ref="I82:I84" si="20">I83</f>
        <v>996</v>
      </c>
      <c r="J82" s="40">
        <f t="shared" si="19"/>
        <v>0</v>
      </c>
    </row>
    <row r="83" spans="1:10" ht="51.75" x14ac:dyDescent="0.25">
      <c r="A83" s="39" t="s">
        <v>139</v>
      </c>
      <c r="B83" s="12">
        <v>650</v>
      </c>
      <c r="C83" s="29" t="s">
        <v>81</v>
      </c>
      <c r="D83" s="29" t="s">
        <v>91</v>
      </c>
      <c r="E83" s="29" t="s">
        <v>140</v>
      </c>
      <c r="F83" s="29"/>
      <c r="G83" s="40">
        <f t="shared" si="19"/>
        <v>996</v>
      </c>
      <c r="H83" s="40">
        <f t="shared" si="19"/>
        <v>0</v>
      </c>
      <c r="I83" s="40">
        <f t="shared" si="20"/>
        <v>996</v>
      </c>
      <c r="J83" s="40">
        <f t="shared" si="19"/>
        <v>0</v>
      </c>
    </row>
    <row r="84" spans="1:10" x14ac:dyDescent="0.25">
      <c r="A84" s="39" t="s">
        <v>166</v>
      </c>
      <c r="B84" s="12">
        <v>650</v>
      </c>
      <c r="C84" s="29" t="s">
        <v>81</v>
      </c>
      <c r="D84" s="29" t="s">
        <v>91</v>
      </c>
      <c r="E84" s="29" t="s">
        <v>141</v>
      </c>
      <c r="F84" s="29"/>
      <c r="G84" s="40">
        <f t="shared" si="19"/>
        <v>996</v>
      </c>
      <c r="H84" s="40">
        <f t="shared" si="19"/>
        <v>0</v>
      </c>
      <c r="I84" s="40">
        <f t="shared" si="20"/>
        <v>996</v>
      </c>
      <c r="J84" s="40">
        <f t="shared" si="19"/>
        <v>0</v>
      </c>
    </row>
    <row r="85" spans="1:10" ht="39" x14ac:dyDescent="0.25">
      <c r="A85" s="39" t="s">
        <v>250</v>
      </c>
      <c r="B85" s="12">
        <v>650</v>
      </c>
      <c r="C85" s="29" t="s">
        <v>81</v>
      </c>
      <c r="D85" s="29">
        <v>13</v>
      </c>
      <c r="E85" s="29" t="s">
        <v>141</v>
      </c>
      <c r="F85" s="29" t="s">
        <v>94</v>
      </c>
      <c r="G85" s="40">
        <f>SUM(G86)</f>
        <v>996</v>
      </c>
      <c r="H85" s="40">
        <f>SUM(H86)</f>
        <v>0</v>
      </c>
      <c r="I85" s="40">
        <f>SUM(I86)</f>
        <v>996</v>
      </c>
      <c r="J85" s="40">
        <f>SUM(J86)</f>
        <v>0</v>
      </c>
    </row>
    <row r="86" spans="1:10" ht="39" x14ac:dyDescent="0.25">
      <c r="A86" s="39" t="s">
        <v>37</v>
      </c>
      <c r="B86" s="12">
        <v>650</v>
      </c>
      <c r="C86" s="29" t="s">
        <v>81</v>
      </c>
      <c r="D86" s="29">
        <v>13</v>
      </c>
      <c r="E86" s="29" t="s">
        <v>141</v>
      </c>
      <c r="F86" s="29" t="s">
        <v>95</v>
      </c>
      <c r="G86" s="40">
        <v>996</v>
      </c>
      <c r="H86" s="40">
        <v>0</v>
      </c>
      <c r="I86" s="40">
        <v>996</v>
      </c>
      <c r="J86" s="40">
        <v>0</v>
      </c>
    </row>
    <row r="87" spans="1:10" ht="64.5" x14ac:dyDescent="0.25">
      <c r="A87" s="39" t="s">
        <v>444</v>
      </c>
      <c r="B87" s="12">
        <v>650</v>
      </c>
      <c r="C87" s="29" t="s">
        <v>81</v>
      </c>
      <c r="D87" s="29" t="s">
        <v>91</v>
      </c>
      <c r="E87" s="29" t="s">
        <v>316</v>
      </c>
      <c r="F87" s="29"/>
      <c r="G87" s="40">
        <f t="shared" ref="G87:J88" si="21">G88</f>
        <v>329.7</v>
      </c>
      <c r="H87" s="40">
        <f t="shared" si="21"/>
        <v>0</v>
      </c>
      <c r="I87" s="40">
        <f t="shared" si="21"/>
        <v>411</v>
      </c>
      <c r="J87" s="40">
        <f t="shared" si="21"/>
        <v>0</v>
      </c>
    </row>
    <row r="88" spans="1:10" ht="39" x14ac:dyDescent="0.25">
      <c r="A88" s="39" t="s">
        <v>367</v>
      </c>
      <c r="B88" s="12">
        <v>650</v>
      </c>
      <c r="C88" s="29" t="s">
        <v>81</v>
      </c>
      <c r="D88" s="29" t="s">
        <v>91</v>
      </c>
      <c r="E88" s="29" t="s">
        <v>328</v>
      </c>
      <c r="F88" s="29"/>
      <c r="G88" s="40">
        <f t="shared" si="21"/>
        <v>329.7</v>
      </c>
      <c r="H88" s="40">
        <f t="shared" si="21"/>
        <v>0</v>
      </c>
      <c r="I88" s="40">
        <f t="shared" si="21"/>
        <v>411</v>
      </c>
      <c r="J88" s="40">
        <f t="shared" si="21"/>
        <v>0</v>
      </c>
    </row>
    <row r="89" spans="1:10" ht="51.75" x14ac:dyDescent="0.25">
      <c r="A89" s="39" t="s">
        <v>368</v>
      </c>
      <c r="B89" s="12">
        <v>650</v>
      </c>
      <c r="C89" s="29" t="s">
        <v>81</v>
      </c>
      <c r="D89" s="29" t="s">
        <v>91</v>
      </c>
      <c r="E89" s="29" t="s">
        <v>357</v>
      </c>
      <c r="F89" s="29"/>
      <c r="G89" s="40">
        <f t="shared" ref="G89:J91" si="22">G90</f>
        <v>329.7</v>
      </c>
      <c r="H89" s="40">
        <f t="shared" si="22"/>
        <v>0</v>
      </c>
      <c r="I89" s="40">
        <f t="shared" ref="I89:I91" si="23">I90</f>
        <v>411</v>
      </c>
      <c r="J89" s="40">
        <f t="shared" si="22"/>
        <v>0</v>
      </c>
    </row>
    <row r="90" spans="1:10" x14ac:dyDescent="0.25">
      <c r="A90" s="39" t="s">
        <v>166</v>
      </c>
      <c r="B90" s="12">
        <v>650</v>
      </c>
      <c r="C90" s="29" t="s">
        <v>81</v>
      </c>
      <c r="D90" s="29" t="s">
        <v>91</v>
      </c>
      <c r="E90" s="29" t="s">
        <v>356</v>
      </c>
      <c r="F90" s="29"/>
      <c r="G90" s="40">
        <f t="shared" si="22"/>
        <v>329.7</v>
      </c>
      <c r="H90" s="40">
        <f t="shared" si="22"/>
        <v>0</v>
      </c>
      <c r="I90" s="40">
        <f t="shared" si="23"/>
        <v>411</v>
      </c>
      <c r="J90" s="40">
        <f t="shared" si="22"/>
        <v>0</v>
      </c>
    </row>
    <row r="91" spans="1:10" ht="39" x14ac:dyDescent="0.25">
      <c r="A91" s="39" t="s">
        <v>250</v>
      </c>
      <c r="B91" s="12">
        <v>650</v>
      </c>
      <c r="C91" s="29" t="s">
        <v>81</v>
      </c>
      <c r="D91" s="29" t="s">
        <v>91</v>
      </c>
      <c r="E91" s="29" t="s">
        <v>356</v>
      </c>
      <c r="F91" s="29" t="s">
        <v>94</v>
      </c>
      <c r="G91" s="40">
        <f t="shared" si="22"/>
        <v>329.7</v>
      </c>
      <c r="H91" s="40">
        <f t="shared" si="22"/>
        <v>0</v>
      </c>
      <c r="I91" s="40">
        <f t="shared" si="23"/>
        <v>411</v>
      </c>
      <c r="J91" s="40">
        <f t="shared" si="22"/>
        <v>0</v>
      </c>
    </row>
    <row r="92" spans="1:10" ht="39" x14ac:dyDescent="0.25">
      <c r="A92" s="39" t="s">
        <v>37</v>
      </c>
      <c r="B92" s="12">
        <v>650</v>
      </c>
      <c r="C92" s="29" t="s">
        <v>81</v>
      </c>
      <c r="D92" s="29" t="s">
        <v>91</v>
      </c>
      <c r="E92" s="29" t="s">
        <v>356</v>
      </c>
      <c r="F92" s="29" t="s">
        <v>95</v>
      </c>
      <c r="G92" s="40">
        <v>329.7</v>
      </c>
      <c r="H92" s="40">
        <v>0</v>
      </c>
      <c r="I92" s="40">
        <v>411</v>
      </c>
      <c r="J92" s="40">
        <v>0</v>
      </c>
    </row>
    <row r="93" spans="1:10" ht="39" x14ac:dyDescent="0.25">
      <c r="A93" s="39" t="s">
        <v>152</v>
      </c>
      <c r="B93" s="12">
        <v>650</v>
      </c>
      <c r="C93" s="29" t="s">
        <v>81</v>
      </c>
      <c r="D93" s="29" t="s">
        <v>91</v>
      </c>
      <c r="E93" s="29" t="s">
        <v>151</v>
      </c>
      <c r="F93" s="29"/>
      <c r="G93" s="40">
        <f t="shared" ref="G93:J96" si="24">G94</f>
        <v>5800.9</v>
      </c>
      <c r="H93" s="40">
        <f t="shared" si="24"/>
        <v>0</v>
      </c>
      <c r="I93" s="40">
        <f t="shared" ref="I93:I96" si="25">I94</f>
        <v>11866.4</v>
      </c>
      <c r="J93" s="40">
        <f t="shared" si="24"/>
        <v>0</v>
      </c>
    </row>
    <row r="94" spans="1:10" ht="26.25" x14ac:dyDescent="0.25">
      <c r="A94" s="39" t="s">
        <v>512</v>
      </c>
      <c r="B94" s="12">
        <v>650</v>
      </c>
      <c r="C94" s="29" t="s">
        <v>81</v>
      </c>
      <c r="D94" s="29" t="s">
        <v>91</v>
      </c>
      <c r="E94" s="29" t="s">
        <v>510</v>
      </c>
      <c r="F94" s="29"/>
      <c r="G94" s="40">
        <f t="shared" si="24"/>
        <v>5800.9</v>
      </c>
      <c r="H94" s="40">
        <f t="shared" si="24"/>
        <v>0</v>
      </c>
      <c r="I94" s="40">
        <f t="shared" si="25"/>
        <v>11866.4</v>
      </c>
      <c r="J94" s="40">
        <f t="shared" si="24"/>
        <v>0</v>
      </c>
    </row>
    <row r="95" spans="1:10" x14ac:dyDescent="0.25">
      <c r="A95" s="39" t="s">
        <v>513</v>
      </c>
      <c r="B95" s="12">
        <v>650</v>
      </c>
      <c r="C95" s="29" t="s">
        <v>81</v>
      </c>
      <c r="D95" s="29" t="s">
        <v>91</v>
      </c>
      <c r="E95" s="29" t="s">
        <v>511</v>
      </c>
      <c r="F95" s="29"/>
      <c r="G95" s="40">
        <f t="shared" si="24"/>
        <v>5800.9</v>
      </c>
      <c r="H95" s="40">
        <f t="shared" si="24"/>
        <v>0</v>
      </c>
      <c r="I95" s="40">
        <f t="shared" si="25"/>
        <v>11866.4</v>
      </c>
      <c r="J95" s="40">
        <f t="shared" si="24"/>
        <v>0</v>
      </c>
    </row>
    <row r="96" spans="1:10" x14ac:dyDescent="0.25">
      <c r="A96" s="39" t="s">
        <v>43</v>
      </c>
      <c r="B96" s="12">
        <v>650</v>
      </c>
      <c r="C96" s="29" t="s">
        <v>81</v>
      </c>
      <c r="D96" s="29" t="s">
        <v>91</v>
      </c>
      <c r="E96" s="29" t="s">
        <v>511</v>
      </c>
      <c r="F96" s="29" t="s">
        <v>109</v>
      </c>
      <c r="G96" s="40">
        <f t="shared" si="24"/>
        <v>5800.9</v>
      </c>
      <c r="H96" s="40">
        <f t="shared" si="24"/>
        <v>0</v>
      </c>
      <c r="I96" s="40">
        <f t="shared" si="25"/>
        <v>11866.4</v>
      </c>
      <c r="J96" s="40">
        <f t="shared" si="24"/>
        <v>0</v>
      </c>
    </row>
    <row r="97" spans="1:10" x14ac:dyDescent="0.25">
      <c r="A97" s="39" t="s">
        <v>513</v>
      </c>
      <c r="B97" s="12">
        <v>650</v>
      </c>
      <c r="C97" s="29" t="s">
        <v>81</v>
      </c>
      <c r="D97" s="29" t="s">
        <v>91</v>
      </c>
      <c r="E97" s="29" t="s">
        <v>511</v>
      </c>
      <c r="F97" s="29" t="s">
        <v>339</v>
      </c>
      <c r="G97" s="40">
        <v>5800.9</v>
      </c>
      <c r="H97" s="40">
        <v>0</v>
      </c>
      <c r="I97" s="40">
        <v>11866.4</v>
      </c>
      <c r="J97" s="40">
        <v>0</v>
      </c>
    </row>
    <row r="98" spans="1:10" x14ac:dyDescent="0.25">
      <c r="A98" s="34" t="s">
        <v>48</v>
      </c>
      <c r="B98" s="18">
        <v>650</v>
      </c>
      <c r="C98" s="37" t="s">
        <v>82</v>
      </c>
      <c r="D98" s="37"/>
      <c r="E98" s="37"/>
      <c r="F98" s="37"/>
      <c r="G98" s="38">
        <f>G99</f>
        <v>4800.5999999999995</v>
      </c>
      <c r="H98" s="38">
        <f>H99</f>
        <v>4640.2</v>
      </c>
      <c r="I98" s="38">
        <f>I99</f>
        <v>5214.5</v>
      </c>
      <c r="J98" s="38">
        <f>J99</f>
        <v>5085.3</v>
      </c>
    </row>
    <row r="99" spans="1:10" x14ac:dyDescent="0.25">
      <c r="A99" s="34" t="s">
        <v>49</v>
      </c>
      <c r="B99" s="18">
        <v>650</v>
      </c>
      <c r="C99" s="37" t="s">
        <v>82</v>
      </c>
      <c r="D99" s="37" t="s">
        <v>83</v>
      </c>
      <c r="E99" s="37"/>
      <c r="F99" s="37"/>
      <c r="G99" s="38">
        <f t="shared" ref="G99:J104" si="26">SUM(G100)</f>
        <v>4800.5999999999995</v>
      </c>
      <c r="H99" s="38">
        <f t="shared" si="26"/>
        <v>4640.2</v>
      </c>
      <c r="I99" s="38">
        <f t="shared" ref="I99:I104" si="27">SUM(I100)</f>
        <v>5214.5</v>
      </c>
      <c r="J99" s="38">
        <f t="shared" si="26"/>
        <v>5085.3</v>
      </c>
    </row>
    <row r="100" spans="1:10" ht="39" x14ac:dyDescent="0.25">
      <c r="A100" s="39" t="s">
        <v>35</v>
      </c>
      <c r="B100" s="12">
        <v>650</v>
      </c>
      <c r="C100" s="29" t="s">
        <v>82</v>
      </c>
      <c r="D100" s="29" t="s">
        <v>83</v>
      </c>
      <c r="E100" s="29" t="s">
        <v>113</v>
      </c>
      <c r="F100" s="29"/>
      <c r="G100" s="40">
        <f t="shared" si="26"/>
        <v>4800.5999999999995</v>
      </c>
      <c r="H100" s="40">
        <f t="shared" si="26"/>
        <v>4640.2</v>
      </c>
      <c r="I100" s="40">
        <f t="shared" si="27"/>
        <v>5214.5</v>
      </c>
      <c r="J100" s="40">
        <f t="shared" si="26"/>
        <v>5085.3</v>
      </c>
    </row>
    <row r="101" spans="1:10" ht="26.25" x14ac:dyDescent="0.25">
      <c r="A101" s="39" t="s">
        <v>135</v>
      </c>
      <c r="B101" s="12">
        <v>650</v>
      </c>
      <c r="C101" s="29" t="s">
        <v>82</v>
      </c>
      <c r="D101" s="29" t="s">
        <v>83</v>
      </c>
      <c r="E101" s="29" t="s">
        <v>136</v>
      </c>
      <c r="F101" s="29"/>
      <c r="G101" s="40">
        <f t="shared" si="26"/>
        <v>4800.5999999999995</v>
      </c>
      <c r="H101" s="40">
        <f t="shared" si="26"/>
        <v>4640.2</v>
      </c>
      <c r="I101" s="40">
        <f t="shared" si="27"/>
        <v>5214.5</v>
      </c>
      <c r="J101" s="40">
        <f t="shared" si="26"/>
        <v>5085.3</v>
      </c>
    </row>
    <row r="102" spans="1:10" ht="77.25" x14ac:dyDescent="0.25">
      <c r="A102" s="39" t="s">
        <v>319</v>
      </c>
      <c r="B102" s="12">
        <v>650</v>
      </c>
      <c r="C102" s="29" t="s">
        <v>82</v>
      </c>
      <c r="D102" s="29" t="s">
        <v>83</v>
      </c>
      <c r="E102" s="29" t="s">
        <v>137</v>
      </c>
      <c r="F102" s="29"/>
      <c r="G102" s="40">
        <f>SUM(G103+G108)</f>
        <v>4800.5999999999995</v>
      </c>
      <c r="H102" s="40">
        <f>SUM(H103+H108)</f>
        <v>4640.2</v>
      </c>
      <c r="I102" s="40">
        <f>SUM(I103+I108)</f>
        <v>5214.5</v>
      </c>
      <c r="J102" s="40">
        <f>SUM(J103+J108)</f>
        <v>5085.3</v>
      </c>
    </row>
    <row r="103" spans="1:10" ht="39" x14ac:dyDescent="0.25">
      <c r="A103" s="39" t="s">
        <v>249</v>
      </c>
      <c r="B103" s="12">
        <v>650</v>
      </c>
      <c r="C103" s="29" t="s">
        <v>82</v>
      </c>
      <c r="D103" s="29" t="s">
        <v>83</v>
      </c>
      <c r="E103" s="29" t="s">
        <v>138</v>
      </c>
      <c r="F103" s="29"/>
      <c r="G103" s="40">
        <f>SUM(G104+G106)</f>
        <v>4640.2</v>
      </c>
      <c r="H103" s="40">
        <f>SUM(H104+H106)</f>
        <v>4640.2</v>
      </c>
      <c r="I103" s="40">
        <f>SUM(I104+I106)</f>
        <v>5085.3</v>
      </c>
      <c r="J103" s="40">
        <f>SUM(J104+J106)</f>
        <v>5085.3</v>
      </c>
    </row>
    <row r="104" spans="1:10" ht="77.25" x14ac:dyDescent="0.25">
      <c r="A104" s="39" t="s">
        <v>32</v>
      </c>
      <c r="B104" s="12">
        <v>650</v>
      </c>
      <c r="C104" s="29" t="s">
        <v>82</v>
      </c>
      <c r="D104" s="29" t="s">
        <v>83</v>
      </c>
      <c r="E104" s="29" t="s">
        <v>138</v>
      </c>
      <c r="F104" s="29" t="s">
        <v>92</v>
      </c>
      <c r="G104" s="40">
        <f t="shared" si="26"/>
        <v>4119.7</v>
      </c>
      <c r="H104" s="40">
        <f t="shared" si="26"/>
        <v>4119.7</v>
      </c>
      <c r="I104" s="40">
        <f t="shared" si="27"/>
        <v>4523.1000000000004</v>
      </c>
      <c r="J104" s="40">
        <f t="shared" si="26"/>
        <v>4523.1000000000004</v>
      </c>
    </row>
    <row r="105" spans="1:10" ht="26.25" x14ac:dyDescent="0.25">
      <c r="A105" s="39" t="s">
        <v>33</v>
      </c>
      <c r="B105" s="12">
        <v>650</v>
      </c>
      <c r="C105" s="29" t="s">
        <v>82</v>
      </c>
      <c r="D105" s="29" t="s">
        <v>83</v>
      </c>
      <c r="E105" s="29" t="s">
        <v>138</v>
      </c>
      <c r="F105" s="29" t="s">
        <v>93</v>
      </c>
      <c r="G105" s="40">
        <v>4119.7</v>
      </c>
      <c r="H105" s="40">
        <v>4119.7</v>
      </c>
      <c r="I105" s="40">
        <v>4523.1000000000004</v>
      </c>
      <c r="J105" s="40">
        <v>4523.1000000000004</v>
      </c>
    </row>
    <row r="106" spans="1:10" ht="39" x14ac:dyDescent="0.25">
      <c r="A106" s="39" t="s">
        <v>250</v>
      </c>
      <c r="B106" s="12">
        <v>650</v>
      </c>
      <c r="C106" s="29" t="s">
        <v>82</v>
      </c>
      <c r="D106" s="29" t="s">
        <v>83</v>
      </c>
      <c r="E106" s="29" t="s">
        <v>138</v>
      </c>
      <c r="F106" s="29" t="s">
        <v>94</v>
      </c>
      <c r="G106" s="40">
        <f>G107</f>
        <v>520.5</v>
      </c>
      <c r="H106" s="40">
        <f>H107</f>
        <v>520.5</v>
      </c>
      <c r="I106" s="40">
        <f>I107</f>
        <v>562.20000000000005</v>
      </c>
      <c r="J106" s="40">
        <f>J107</f>
        <v>562.20000000000005</v>
      </c>
    </row>
    <row r="107" spans="1:10" ht="39" x14ac:dyDescent="0.25">
      <c r="A107" s="39" t="s">
        <v>37</v>
      </c>
      <c r="B107" s="12">
        <v>650</v>
      </c>
      <c r="C107" s="29" t="s">
        <v>82</v>
      </c>
      <c r="D107" s="29" t="s">
        <v>83</v>
      </c>
      <c r="E107" s="29" t="s">
        <v>138</v>
      </c>
      <c r="F107" s="29" t="s">
        <v>95</v>
      </c>
      <c r="G107" s="40">
        <v>520.5</v>
      </c>
      <c r="H107" s="40">
        <v>520.5</v>
      </c>
      <c r="I107" s="40">
        <v>562.20000000000005</v>
      </c>
      <c r="J107" s="40">
        <v>562.20000000000005</v>
      </c>
    </row>
    <row r="108" spans="1:10" ht="51.75" x14ac:dyDescent="0.25">
      <c r="A108" s="39" t="s">
        <v>323</v>
      </c>
      <c r="B108" s="12">
        <v>650</v>
      </c>
      <c r="C108" s="29" t="s">
        <v>82</v>
      </c>
      <c r="D108" s="29" t="s">
        <v>83</v>
      </c>
      <c r="E108" s="29" t="s">
        <v>322</v>
      </c>
      <c r="F108" s="29"/>
      <c r="G108" s="40">
        <f t="shared" ref="G108:J109" si="28">G109</f>
        <v>160.4</v>
      </c>
      <c r="H108" s="40">
        <f t="shared" si="28"/>
        <v>0</v>
      </c>
      <c r="I108" s="40">
        <f t="shared" si="28"/>
        <v>129.19999999999999</v>
      </c>
      <c r="J108" s="40">
        <f t="shared" si="28"/>
        <v>0</v>
      </c>
    </row>
    <row r="109" spans="1:10" ht="77.25" x14ac:dyDescent="0.25">
      <c r="A109" s="39" t="s">
        <v>300</v>
      </c>
      <c r="B109" s="12">
        <v>650</v>
      </c>
      <c r="C109" s="29" t="s">
        <v>82</v>
      </c>
      <c r="D109" s="29" t="s">
        <v>83</v>
      </c>
      <c r="E109" s="29" t="s">
        <v>322</v>
      </c>
      <c r="F109" s="29" t="s">
        <v>92</v>
      </c>
      <c r="G109" s="40">
        <f t="shared" si="28"/>
        <v>160.4</v>
      </c>
      <c r="H109" s="40">
        <f t="shared" si="28"/>
        <v>0</v>
      </c>
      <c r="I109" s="40">
        <f t="shared" si="28"/>
        <v>129.19999999999999</v>
      </c>
      <c r="J109" s="40">
        <f t="shared" si="28"/>
        <v>0</v>
      </c>
    </row>
    <row r="110" spans="1:10" ht="26.25" x14ac:dyDescent="0.25">
      <c r="A110" s="39" t="s">
        <v>33</v>
      </c>
      <c r="B110" s="12">
        <v>650</v>
      </c>
      <c r="C110" s="29" t="s">
        <v>82</v>
      </c>
      <c r="D110" s="29" t="s">
        <v>83</v>
      </c>
      <c r="E110" s="29" t="s">
        <v>322</v>
      </c>
      <c r="F110" s="29" t="s">
        <v>93</v>
      </c>
      <c r="G110" s="40">
        <v>160.4</v>
      </c>
      <c r="H110" s="40">
        <v>0</v>
      </c>
      <c r="I110" s="40">
        <v>129.19999999999999</v>
      </c>
      <c r="J110" s="40">
        <v>0</v>
      </c>
    </row>
    <row r="111" spans="1:10" ht="26.25" x14ac:dyDescent="0.25">
      <c r="A111" s="34" t="s">
        <v>50</v>
      </c>
      <c r="B111" s="18">
        <v>650</v>
      </c>
      <c r="C111" s="37" t="s">
        <v>83</v>
      </c>
      <c r="D111" s="37"/>
      <c r="E111" s="37"/>
      <c r="F111" s="37"/>
      <c r="G111" s="38">
        <f>G112+G127+G150</f>
        <v>5048.1000000000004</v>
      </c>
      <c r="H111" s="38">
        <f>H112+H127+H150</f>
        <v>1099.4000000000001</v>
      </c>
      <c r="I111" s="38">
        <f>I112+I127+I150</f>
        <v>5047.8999999999996</v>
      </c>
      <c r="J111" s="38">
        <f>J112+J127+J150</f>
        <v>1099.4000000000001</v>
      </c>
    </row>
    <row r="112" spans="1:10" x14ac:dyDescent="0.25">
      <c r="A112" s="34" t="s">
        <v>51</v>
      </c>
      <c r="B112" s="18">
        <v>650</v>
      </c>
      <c r="C112" s="37" t="s">
        <v>83</v>
      </c>
      <c r="D112" s="37" t="s">
        <v>84</v>
      </c>
      <c r="E112" s="37"/>
      <c r="F112" s="37"/>
      <c r="G112" s="38">
        <f>G113</f>
        <v>1125.4000000000001</v>
      </c>
      <c r="H112" s="38">
        <f>H113</f>
        <v>1099.4000000000001</v>
      </c>
      <c r="I112" s="38">
        <f>I113</f>
        <v>1125.4000000000001</v>
      </c>
      <c r="J112" s="38">
        <f>J113</f>
        <v>1099.4000000000001</v>
      </c>
    </row>
    <row r="113" spans="1:10" ht="39" x14ac:dyDescent="0.25">
      <c r="A113" s="39" t="s">
        <v>35</v>
      </c>
      <c r="B113" s="12">
        <v>650</v>
      </c>
      <c r="C113" s="29" t="s">
        <v>83</v>
      </c>
      <c r="D113" s="29" t="s">
        <v>84</v>
      </c>
      <c r="E113" s="29" t="s">
        <v>113</v>
      </c>
      <c r="F113" s="29"/>
      <c r="G113" s="40">
        <f t="shared" ref="G113:J114" si="29">SUM(G114)</f>
        <v>1125.4000000000001</v>
      </c>
      <c r="H113" s="40">
        <f t="shared" si="29"/>
        <v>1099.4000000000001</v>
      </c>
      <c r="I113" s="40">
        <f t="shared" si="29"/>
        <v>1125.4000000000001</v>
      </c>
      <c r="J113" s="40">
        <f t="shared" si="29"/>
        <v>1099.4000000000001</v>
      </c>
    </row>
    <row r="114" spans="1:10" ht="26.25" x14ac:dyDescent="0.25">
      <c r="A114" s="39" t="s">
        <v>135</v>
      </c>
      <c r="B114" s="12">
        <v>650</v>
      </c>
      <c r="C114" s="29" t="s">
        <v>83</v>
      </c>
      <c r="D114" s="29" t="s">
        <v>84</v>
      </c>
      <c r="E114" s="29" t="s">
        <v>136</v>
      </c>
      <c r="F114" s="29"/>
      <c r="G114" s="40">
        <f t="shared" si="29"/>
        <v>1125.4000000000001</v>
      </c>
      <c r="H114" s="40">
        <f t="shared" si="29"/>
        <v>1099.4000000000001</v>
      </c>
      <c r="I114" s="40">
        <f t="shared" si="29"/>
        <v>1125.4000000000001</v>
      </c>
      <c r="J114" s="40">
        <f t="shared" si="29"/>
        <v>1099.4000000000001</v>
      </c>
    </row>
    <row r="115" spans="1:10" ht="64.5" x14ac:dyDescent="0.25">
      <c r="A115" s="39" t="s">
        <v>155</v>
      </c>
      <c r="B115" s="12">
        <v>650</v>
      </c>
      <c r="C115" s="29" t="s">
        <v>83</v>
      </c>
      <c r="D115" s="29" t="s">
        <v>84</v>
      </c>
      <c r="E115" s="29" t="s">
        <v>156</v>
      </c>
      <c r="F115" s="29"/>
      <c r="G115" s="40">
        <f>SUM(G116+G121+G124)</f>
        <v>1125.4000000000001</v>
      </c>
      <c r="H115" s="40">
        <f>SUM(H116+H121+H124)</f>
        <v>1099.4000000000001</v>
      </c>
      <c r="I115" s="40">
        <f>SUM(I116+I121+I124)</f>
        <v>1125.4000000000001</v>
      </c>
      <c r="J115" s="40">
        <f>SUM(J116+J121+J124)</f>
        <v>1099.4000000000001</v>
      </c>
    </row>
    <row r="116" spans="1:10" ht="30.75" customHeight="1" x14ac:dyDescent="0.25">
      <c r="A116" s="39" t="s">
        <v>369</v>
      </c>
      <c r="B116" s="12">
        <v>650</v>
      </c>
      <c r="C116" s="29" t="s">
        <v>83</v>
      </c>
      <c r="D116" s="29" t="s">
        <v>84</v>
      </c>
      <c r="E116" s="29" t="s">
        <v>157</v>
      </c>
      <c r="F116" s="29"/>
      <c r="G116" s="40">
        <f>SUM(G117+G119)</f>
        <v>1099.4000000000001</v>
      </c>
      <c r="H116" s="40">
        <f t="shared" ref="H116:J116" si="30">SUM(H117+H119)</f>
        <v>1099.4000000000001</v>
      </c>
      <c r="I116" s="40">
        <f t="shared" si="30"/>
        <v>1099.4000000000001</v>
      </c>
      <c r="J116" s="40">
        <f t="shared" si="30"/>
        <v>1099.4000000000001</v>
      </c>
    </row>
    <row r="117" spans="1:10" ht="77.25" x14ac:dyDescent="0.25">
      <c r="A117" s="39" t="s">
        <v>32</v>
      </c>
      <c r="B117" s="12">
        <v>650</v>
      </c>
      <c r="C117" s="29" t="s">
        <v>83</v>
      </c>
      <c r="D117" s="29" t="s">
        <v>84</v>
      </c>
      <c r="E117" s="29" t="s">
        <v>157</v>
      </c>
      <c r="F117" s="29">
        <v>100</v>
      </c>
      <c r="G117" s="40">
        <f>G118</f>
        <v>981.2</v>
      </c>
      <c r="H117" s="40">
        <f>H118</f>
        <v>981.2</v>
      </c>
      <c r="I117" s="40">
        <f>I118</f>
        <v>981.2</v>
      </c>
      <c r="J117" s="40">
        <f>J118</f>
        <v>981.2</v>
      </c>
    </row>
    <row r="118" spans="1:10" ht="26.25" x14ac:dyDescent="0.25">
      <c r="A118" s="39" t="s">
        <v>33</v>
      </c>
      <c r="B118" s="12">
        <v>650</v>
      </c>
      <c r="C118" s="29" t="s">
        <v>83</v>
      </c>
      <c r="D118" s="29" t="s">
        <v>84</v>
      </c>
      <c r="E118" s="29" t="s">
        <v>157</v>
      </c>
      <c r="F118" s="29">
        <v>120</v>
      </c>
      <c r="G118" s="40">
        <v>981.2</v>
      </c>
      <c r="H118" s="40">
        <v>981.2</v>
      </c>
      <c r="I118" s="40">
        <v>981.2</v>
      </c>
      <c r="J118" s="40">
        <v>981.2</v>
      </c>
    </row>
    <row r="119" spans="1:10" ht="39" x14ac:dyDescent="0.25">
      <c r="A119" s="39" t="s">
        <v>250</v>
      </c>
      <c r="B119" s="12">
        <v>650</v>
      </c>
      <c r="C119" s="29" t="s">
        <v>83</v>
      </c>
      <c r="D119" s="29" t="s">
        <v>84</v>
      </c>
      <c r="E119" s="29" t="s">
        <v>157</v>
      </c>
      <c r="F119" s="29" t="s">
        <v>94</v>
      </c>
      <c r="G119" s="40">
        <f>G120</f>
        <v>118.2</v>
      </c>
      <c r="H119" s="40">
        <f t="shared" ref="H119:J119" si="31">H120</f>
        <v>118.2</v>
      </c>
      <c r="I119" s="40">
        <f t="shared" si="31"/>
        <v>118.2</v>
      </c>
      <c r="J119" s="40">
        <f t="shared" si="31"/>
        <v>118.2</v>
      </c>
    </row>
    <row r="120" spans="1:10" ht="39" x14ac:dyDescent="0.25">
      <c r="A120" s="39" t="s">
        <v>37</v>
      </c>
      <c r="B120" s="12">
        <v>650</v>
      </c>
      <c r="C120" s="29" t="s">
        <v>83</v>
      </c>
      <c r="D120" s="29" t="s">
        <v>84</v>
      </c>
      <c r="E120" s="29" t="s">
        <v>157</v>
      </c>
      <c r="F120" s="29" t="s">
        <v>95</v>
      </c>
      <c r="G120" s="40">
        <v>118.2</v>
      </c>
      <c r="H120" s="40">
        <v>118.2</v>
      </c>
      <c r="I120" s="40">
        <v>118.2</v>
      </c>
      <c r="J120" s="40">
        <v>118.2</v>
      </c>
    </row>
    <row r="121" spans="1:10" ht="64.5" x14ac:dyDescent="0.25">
      <c r="A121" s="11" t="s">
        <v>480</v>
      </c>
      <c r="B121" s="12">
        <v>650</v>
      </c>
      <c r="C121" s="12" t="s">
        <v>83</v>
      </c>
      <c r="D121" s="12" t="s">
        <v>84</v>
      </c>
      <c r="E121" s="12" t="s">
        <v>481</v>
      </c>
      <c r="F121" s="12"/>
      <c r="G121" s="40">
        <f t="shared" ref="G121:J122" si="32">G122</f>
        <v>0</v>
      </c>
      <c r="H121" s="40">
        <f t="shared" si="32"/>
        <v>0</v>
      </c>
      <c r="I121" s="40">
        <f t="shared" si="32"/>
        <v>0</v>
      </c>
      <c r="J121" s="40">
        <f t="shared" si="32"/>
        <v>0</v>
      </c>
    </row>
    <row r="122" spans="1:10" ht="77.25" x14ac:dyDescent="0.25">
      <c r="A122" s="11" t="s">
        <v>32</v>
      </c>
      <c r="B122" s="12">
        <v>650</v>
      </c>
      <c r="C122" s="12" t="s">
        <v>83</v>
      </c>
      <c r="D122" s="12" t="s">
        <v>84</v>
      </c>
      <c r="E122" s="12" t="s">
        <v>481</v>
      </c>
      <c r="F122" s="12" t="s">
        <v>92</v>
      </c>
      <c r="G122" s="40">
        <f t="shared" si="32"/>
        <v>0</v>
      </c>
      <c r="H122" s="40">
        <f t="shared" si="32"/>
        <v>0</v>
      </c>
      <c r="I122" s="40">
        <f t="shared" si="32"/>
        <v>0</v>
      </c>
      <c r="J122" s="40">
        <f t="shared" si="32"/>
        <v>0</v>
      </c>
    </row>
    <row r="123" spans="1:10" ht="26.25" x14ac:dyDescent="0.25">
      <c r="A123" s="11" t="s">
        <v>33</v>
      </c>
      <c r="B123" s="12">
        <v>650</v>
      </c>
      <c r="C123" s="12" t="s">
        <v>83</v>
      </c>
      <c r="D123" s="12" t="s">
        <v>84</v>
      </c>
      <c r="E123" s="12" t="s">
        <v>481</v>
      </c>
      <c r="F123" s="12" t="s">
        <v>93</v>
      </c>
      <c r="G123" s="14">
        <v>0</v>
      </c>
      <c r="H123" s="14">
        <v>0</v>
      </c>
      <c r="I123" s="14">
        <v>0</v>
      </c>
      <c r="J123" s="14">
        <v>0</v>
      </c>
    </row>
    <row r="124" spans="1:10" ht="51.75" x14ac:dyDescent="0.25">
      <c r="A124" s="39" t="s">
        <v>323</v>
      </c>
      <c r="B124" s="12">
        <v>650</v>
      </c>
      <c r="C124" s="29" t="s">
        <v>83</v>
      </c>
      <c r="D124" s="29" t="s">
        <v>84</v>
      </c>
      <c r="E124" s="29" t="s">
        <v>324</v>
      </c>
      <c r="F124" s="29"/>
      <c r="G124" s="40">
        <f t="shared" ref="G124:J125" si="33">G125</f>
        <v>26</v>
      </c>
      <c r="H124" s="40">
        <f t="shared" si="33"/>
        <v>0</v>
      </c>
      <c r="I124" s="40">
        <f t="shared" si="33"/>
        <v>26</v>
      </c>
      <c r="J124" s="40">
        <f t="shared" si="33"/>
        <v>0</v>
      </c>
    </row>
    <row r="125" spans="1:10" ht="77.25" x14ac:dyDescent="0.25">
      <c r="A125" s="39" t="s">
        <v>32</v>
      </c>
      <c r="B125" s="12">
        <v>650</v>
      </c>
      <c r="C125" s="29" t="s">
        <v>83</v>
      </c>
      <c r="D125" s="29" t="s">
        <v>84</v>
      </c>
      <c r="E125" s="29" t="s">
        <v>324</v>
      </c>
      <c r="F125" s="29" t="s">
        <v>92</v>
      </c>
      <c r="G125" s="40">
        <f t="shared" si="33"/>
        <v>26</v>
      </c>
      <c r="H125" s="40">
        <f t="shared" si="33"/>
        <v>0</v>
      </c>
      <c r="I125" s="40">
        <f t="shared" si="33"/>
        <v>26</v>
      </c>
      <c r="J125" s="40">
        <f t="shared" si="33"/>
        <v>0</v>
      </c>
    </row>
    <row r="126" spans="1:10" ht="26.25" x14ac:dyDescent="0.25">
      <c r="A126" s="39" t="s">
        <v>33</v>
      </c>
      <c r="B126" s="12">
        <v>650</v>
      </c>
      <c r="C126" s="29" t="s">
        <v>83</v>
      </c>
      <c r="D126" s="29" t="s">
        <v>84</v>
      </c>
      <c r="E126" s="29" t="s">
        <v>324</v>
      </c>
      <c r="F126" s="29" t="s">
        <v>93</v>
      </c>
      <c r="G126" s="40">
        <v>26</v>
      </c>
      <c r="H126" s="40">
        <v>0</v>
      </c>
      <c r="I126" s="40">
        <v>26</v>
      </c>
      <c r="J126" s="40">
        <v>0</v>
      </c>
    </row>
    <row r="127" spans="1:10" ht="38.25" customHeight="1" x14ac:dyDescent="0.25">
      <c r="A127" s="34" t="s">
        <v>317</v>
      </c>
      <c r="B127" s="18">
        <v>650</v>
      </c>
      <c r="C127" s="37" t="s">
        <v>83</v>
      </c>
      <c r="D127" s="37" t="s">
        <v>318</v>
      </c>
      <c r="E127" s="37"/>
      <c r="F127" s="37"/>
      <c r="G127" s="38">
        <f t="shared" ref="G127:J128" si="34">SUM(G128)</f>
        <v>2754.1</v>
      </c>
      <c r="H127" s="38">
        <f t="shared" si="34"/>
        <v>0</v>
      </c>
      <c r="I127" s="38">
        <f t="shared" si="34"/>
        <v>2754.1</v>
      </c>
      <c r="J127" s="38">
        <f t="shared" si="34"/>
        <v>0</v>
      </c>
    </row>
    <row r="128" spans="1:10" ht="26.25" x14ac:dyDescent="0.25">
      <c r="A128" s="39" t="s">
        <v>52</v>
      </c>
      <c r="B128" s="12">
        <v>650</v>
      </c>
      <c r="C128" s="29" t="s">
        <v>83</v>
      </c>
      <c r="D128" s="29" t="s">
        <v>318</v>
      </c>
      <c r="E128" s="29" t="s">
        <v>217</v>
      </c>
      <c r="F128" s="29"/>
      <c r="G128" s="40">
        <f t="shared" si="34"/>
        <v>2754.1</v>
      </c>
      <c r="H128" s="40">
        <f t="shared" si="34"/>
        <v>0</v>
      </c>
      <c r="I128" s="40">
        <f t="shared" si="34"/>
        <v>2754.1</v>
      </c>
      <c r="J128" s="40">
        <f t="shared" si="34"/>
        <v>0</v>
      </c>
    </row>
    <row r="129" spans="1:12" ht="64.5" x14ac:dyDescent="0.25">
      <c r="A129" s="39" t="s">
        <v>218</v>
      </c>
      <c r="B129" s="12">
        <v>650</v>
      </c>
      <c r="C129" s="29" t="s">
        <v>83</v>
      </c>
      <c r="D129" s="29" t="s">
        <v>318</v>
      </c>
      <c r="E129" s="29" t="s">
        <v>219</v>
      </c>
      <c r="F129" s="29"/>
      <c r="G129" s="40">
        <f>SUM(G130+G134+G138+G142+G146)</f>
        <v>2754.1</v>
      </c>
      <c r="H129" s="40">
        <f>SUM(H130+H134+H138+H142+H146)</f>
        <v>0</v>
      </c>
      <c r="I129" s="40">
        <f>SUM(I130+I134+I138+I142+I146)</f>
        <v>2754.1</v>
      </c>
      <c r="J129" s="40">
        <f>SUM(J130+J134+J138+J142+J146)</f>
        <v>0</v>
      </c>
    </row>
    <row r="130" spans="1:12" ht="39" x14ac:dyDescent="0.25">
      <c r="A130" s="39" t="s">
        <v>220</v>
      </c>
      <c r="B130" s="12">
        <v>650</v>
      </c>
      <c r="C130" s="29" t="s">
        <v>83</v>
      </c>
      <c r="D130" s="29" t="s">
        <v>318</v>
      </c>
      <c r="E130" s="29" t="s">
        <v>221</v>
      </c>
      <c r="F130" s="29"/>
      <c r="G130" s="40">
        <f t="shared" ref="G130:J132" si="35">SUM(G131)</f>
        <v>9.3000000000000007</v>
      </c>
      <c r="H130" s="40">
        <f t="shared" si="35"/>
        <v>0</v>
      </c>
      <c r="I130" s="40">
        <f t="shared" ref="I130:I132" si="36">SUM(I131)</f>
        <v>9.3000000000000007</v>
      </c>
      <c r="J130" s="40">
        <f t="shared" si="35"/>
        <v>0</v>
      </c>
    </row>
    <row r="131" spans="1:12" x14ac:dyDescent="0.25">
      <c r="A131" s="39" t="s">
        <v>125</v>
      </c>
      <c r="B131" s="12">
        <v>650</v>
      </c>
      <c r="C131" s="29" t="s">
        <v>83</v>
      </c>
      <c r="D131" s="29" t="s">
        <v>318</v>
      </c>
      <c r="E131" s="29" t="s">
        <v>222</v>
      </c>
      <c r="F131" s="29"/>
      <c r="G131" s="40">
        <f t="shared" si="35"/>
        <v>9.3000000000000007</v>
      </c>
      <c r="H131" s="40">
        <f t="shared" si="35"/>
        <v>0</v>
      </c>
      <c r="I131" s="40">
        <f t="shared" si="36"/>
        <v>9.3000000000000007</v>
      </c>
      <c r="J131" s="40">
        <f t="shared" si="35"/>
        <v>0</v>
      </c>
    </row>
    <row r="132" spans="1:12" ht="39" x14ac:dyDescent="0.25">
      <c r="A132" s="39" t="s">
        <v>250</v>
      </c>
      <c r="B132" s="12">
        <v>650</v>
      </c>
      <c r="C132" s="29" t="s">
        <v>83</v>
      </c>
      <c r="D132" s="29" t="s">
        <v>318</v>
      </c>
      <c r="E132" s="29" t="s">
        <v>222</v>
      </c>
      <c r="F132" s="29" t="s">
        <v>94</v>
      </c>
      <c r="G132" s="40">
        <f t="shared" si="35"/>
        <v>9.3000000000000007</v>
      </c>
      <c r="H132" s="40">
        <f t="shared" si="35"/>
        <v>0</v>
      </c>
      <c r="I132" s="40">
        <f t="shared" si="36"/>
        <v>9.3000000000000007</v>
      </c>
      <c r="J132" s="40">
        <f t="shared" si="35"/>
        <v>0</v>
      </c>
      <c r="K132" s="4"/>
    </row>
    <row r="133" spans="1:12" ht="39" x14ac:dyDescent="0.25">
      <c r="A133" s="39" t="s">
        <v>37</v>
      </c>
      <c r="B133" s="12">
        <v>650</v>
      </c>
      <c r="C133" s="29" t="s">
        <v>83</v>
      </c>
      <c r="D133" s="29" t="s">
        <v>318</v>
      </c>
      <c r="E133" s="29" t="s">
        <v>222</v>
      </c>
      <c r="F133" s="29" t="s">
        <v>95</v>
      </c>
      <c r="G133" s="40">
        <v>9.3000000000000007</v>
      </c>
      <c r="H133" s="40">
        <v>0</v>
      </c>
      <c r="I133" s="40">
        <v>9.3000000000000007</v>
      </c>
      <c r="J133" s="40">
        <v>0</v>
      </c>
    </row>
    <row r="134" spans="1:12" ht="39" x14ac:dyDescent="0.25">
      <c r="A134" s="39" t="s">
        <v>223</v>
      </c>
      <c r="B134" s="12">
        <v>650</v>
      </c>
      <c r="C134" s="29" t="s">
        <v>83</v>
      </c>
      <c r="D134" s="29" t="s">
        <v>318</v>
      </c>
      <c r="E134" s="29" t="s">
        <v>224</v>
      </c>
      <c r="F134" s="29"/>
      <c r="G134" s="40">
        <f t="shared" ref="G134:J136" si="37">SUM(G135)</f>
        <v>374.9</v>
      </c>
      <c r="H134" s="40">
        <f t="shared" si="37"/>
        <v>0</v>
      </c>
      <c r="I134" s="40">
        <f t="shared" ref="I134:I136" si="38">SUM(I135)</f>
        <v>374.9</v>
      </c>
      <c r="J134" s="40">
        <f t="shared" si="37"/>
        <v>0</v>
      </c>
    </row>
    <row r="135" spans="1:12" x14ac:dyDescent="0.25">
      <c r="A135" s="39" t="s">
        <v>125</v>
      </c>
      <c r="B135" s="12">
        <v>650</v>
      </c>
      <c r="C135" s="29" t="s">
        <v>83</v>
      </c>
      <c r="D135" s="29" t="s">
        <v>318</v>
      </c>
      <c r="E135" s="29" t="s">
        <v>225</v>
      </c>
      <c r="F135" s="29"/>
      <c r="G135" s="40">
        <f t="shared" si="37"/>
        <v>374.9</v>
      </c>
      <c r="H135" s="40">
        <f t="shared" si="37"/>
        <v>0</v>
      </c>
      <c r="I135" s="40">
        <f t="shared" si="38"/>
        <v>374.9</v>
      </c>
      <c r="J135" s="40">
        <f t="shared" si="37"/>
        <v>0</v>
      </c>
    </row>
    <row r="136" spans="1:12" ht="39" x14ac:dyDescent="0.25">
      <c r="A136" s="39" t="s">
        <v>250</v>
      </c>
      <c r="B136" s="12">
        <v>650</v>
      </c>
      <c r="C136" s="29" t="s">
        <v>83</v>
      </c>
      <c r="D136" s="29" t="s">
        <v>318</v>
      </c>
      <c r="E136" s="29" t="s">
        <v>225</v>
      </c>
      <c r="F136" s="29" t="s">
        <v>94</v>
      </c>
      <c r="G136" s="40">
        <f t="shared" si="37"/>
        <v>374.9</v>
      </c>
      <c r="H136" s="40">
        <f t="shared" si="37"/>
        <v>0</v>
      </c>
      <c r="I136" s="40">
        <f t="shared" si="38"/>
        <v>374.9</v>
      </c>
      <c r="J136" s="40">
        <f t="shared" si="37"/>
        <v>0</v>
      </c>
    </row>
    <row r="137" spans="1:12" ht="39" x14ac:dyDescent="0.25">
      <c r="A137" s="39" t="s">
        <v>37</v>
      </c>
      <c r="B137" s="12">
        <v>650</v>
      </c>
      <c r="C137" s="29" t="s">
        <v>83</v>
      </c>
      <c r="D137" s="29" t="s">
        <v>318</v>
      </c>
      <c r="E137" s="29" t="s">
        <v>225</v>
      </c>
      <c r="F137" s="29" t="s">
        <v>95</v>
      </c>
      <c r="G137" s="40">
        <f>376.7-1.8</f>
        <v>374.9</v>
      </c>
      <c r="H137" s="40">
        <v>0</v>
      </c>
      <c r="I137" s="40">
        <f>376.7-1.8</f>
        <v>374.9</v>
      </c>
      <c r="J137" s="40">
        <v>0</v>
      </c>
    </row>
    <row r="138" spans="1:12" ht="64.5" x14ac:dyDescent="0.25">
      <c r="A138" s="39" t="s">
        <v>229</v>
      </c>
      <c r="B138" s="12">
        <v>650</v>
      </c>
      <c r="C138" s="29" t="s">
        <v>83</v>
      </c>
      <c r="D138" s="29" t="s">
        <v>318</v>
      </c>
      <c r="E138" s="29" t="s">
        <v>231</v>
      </c>
      <c r="F138" s="29"/>
      <c r="G138" s="40">
        <f>SUM(G139)</f>
        <v>1492.3</v>
      </c>
      <c r="H138" s="40">
        <f>SUM(H139)</f>
        <v>0</v>
      </c>
      <c r="I138" s="40">
        <f>SUM(I139)</f>
        <v>1492.3</v>
      </c>
      <c r="J138" s="40">
        <f>SUM(J139)</f>
        <v>0</v>
      </c>
    </row>
    <row r="139" spans="1:12" ht="51.75" x14ac:dyDescent="0.25">
      <c r="A139" s="42" t="s">
        <v>452</v>
      </c>
      <c r="B139" s="12">
        <v>650</v>
      </c>
      <c r="C139" s="29" t="s">
        <v>83</v>
      </c>
      <c r="D139" s="29" t="s">
        <v>318</v>
      </c>
      <c r="E139" s="29" t="s">
        <v>453</v>
      </c>
      <c r="F139" s="29"/>
      <c r="G139" s="40">
        <f t="shared" ref="G139:J140" si="39">G140</f>
        <v>1492.3</v>
      </c>
      <c r="H139" s="40">
        <f t="shared" si="39"/>
        <v>0</v>
      </c>
      <c r="I139" s="40">
        <f t="shared" si="39"/>
        <v>1492.3</v>
      </c>
      <c r="J139" s="40">
        <f t="shared" si="39"/>
        <v>0</v>
      </c>
    </row>
    <row r="140" spans="1:12" x14ac:dyDescent="0.25">
      <c r="A140" s="39" t="s">
        <v>43</v>
      </c>
      <c r="B140" s="12">
        <v>650</v>
      </c>
      <c r="C140" s="29" t="s">
        <v>83</v>
      </c>
      <c r="D140" s="29" t="s">
        <v>318</v>
      </c>
      <c r="E140" s="29" t="s">
        <v>453</v>
      </c>
      <c r="F140" s="29" t="s">
        <v>109</v>
      </c>
      <c r="G140" s="40">
        <f t="shared" si="39"/>
        <v>1492.3</v>
      </c>
      <c r="H140" s="40">
        <f t="shared" si="39"/>
        <v>0</v>
      </c>
      <c r="I140" s="40">
        <f t="shared" si="39"/>
        <v>1492.3</v>
      </c>
      <c r="J140" s="40">
        <f t="shared" si="39"/>
        <v>0</v>
      </c>
    </row>
    <row r="141" spans="1:12" ht="64.5" x14ac:dyDescent="0.25">
      <c r="A141" s="39" t="s">
        <v>477</v>
      </c>
      <c r="B141" s="12">
        <v>650</v>
      </c>
      <c r="C141" s="29" t="s">
        <v>83</v>
      </c>
      <c r="D141" s="29" t="s">
        <v>318</v>
      </c>
      <c r="E141" s="29" t="s">
        <v>453</v>
      </c>
      <c r="F141" s="29" t="s">
        <v>189</v>
      </c>
      <c r="G141" s="40">
        <v>1492.3</v>
      </c>
      <c r="H141" s="40">
        <v>0</v>
      </c>
      <c r="I141" s="40">
        <v>1492.3</v>
      </c>
      <c r="J141" s="40">
        <v>0</v>
      </c>
    </row>
    <row r="142" spans="1:12" ht="26.25" x14ac:dyDescent="0.25">
      <c r="A142" s="39" t="s">
        <v>230</v>
      </c>
      <c r="B142" s="12">
        <v>650</v>
      </c>
      <c r="C142" s="29" t="s">
        <v>83</v>
      </c>
      <c r="D142" s="29" t="s">
        <v>318</v>
      </c>
      <c r="E142" s="29" t="s">
        <v>245</v>
      </c>
      <c r="F142" s="29"/>
      <c r="G142" s="40">
        <f t="shared" ref="G142:J144" si="40">SUM(G143)</f>
        <v>63.7</v>
      </c>
      <c r="H142" s="40">
        <f t="shared" si="40"/>
        <v>0</v>
      </c>
      <c r="I142" s="40">
        <f t="shared" ref="I142:I144" si="41">SUM(I143)</f>
        <v>63.7</v>
      </c>
      <c r="J142" s="40">
        <f t="shared" si="40"/>
        <v>0</v>
      </c>
      <c r="L142" s="4"/>
    </row>
    <row r="143" spans="1:12" x14ac:dyDescent="0.25">
      <c r="A143" s="39" t="s">
        <v>125</v>
      </c>
      <c r="B143" s="12">
        <v>650</v>
      </c>
      <c r="C143" s="29" t="s">
        <v>83</v>
      </c>
      <c r="D143" s="29" t="s">
        <v>318</v>
      </c>
      <c r="E143" s="29" t="s">
        <v>246</v>
      </c>
      <c r="F143" s="29"/>
      <c r="G143" s="40">
        <f t="shared" si="40"/>
        <v>63.7</v>
      </c>
      <c r="H143" s="40">
        <f t="shared" si="40"/>
        <v>0</v>
      </c>
      <c r="I143" s="40">
        <f t="shared" si="41"/>
        <v>63.7</v>
      </c>
      <c r="J143" s="40">
        <f t="shared" si="40"/>
        <v>0</v>
      </c>
    </row>
    <row r="144" spans="1:12" ht="39" x14ac:dyDescent="0.25">
      <c r="A144" s="39" t="s">
        <v>250</v>
      </c>
      <c r="B144" s="12">
        <v>650</v>
      </c>
      <c r="C144" s="29" t="s">
        <v>83</v>
      </c>
      <c r="D144" s="29" t="s">
        <v>318</v>
      </c>
      <c r="E144" s="29" t="s">
        <v>246</v>
      </c>
      <c r="F144" s="29" t="s">
        <v>94</v>
      </c>
      <c r="G144" s="40">
        <f t="shared" si="40"/>
        <v>63.7</v>
      </c>
      <c r="H144" s="40">
        <f t="shared" si="40"/>
        <v>0</v>
      </c>
      <c r="I144" s="40">
        <f t="shared" si="41"/>
        <v>63.7</v>
      </c>
      <c r="J144" s="40">
        <f t="shared" si="40"/>
        <v>0</v>
      </c>
    </row>
    <row r="145" spans="1:10" ht="39" x14ac:dyDescent="0.25">
      <c r="A145" s="39" t="s">
        <v>37</v>
      </c>
      <c r="B145" s="12">
        <v>650</v>
      </c>
      <c r="C145" s="29" t="s">
        <v>83</v>
      </c>
      <c r="D145" s="29" t="s">
        <v>318</v>
      </c>
      <c r="E145" s="29" t="s">
        <v>246</v>
      </c>
      <c r="F145" s="29" t="s">
        <v>95</v>
      </c>
      <c r="G145" s="40">
        <v>63.7</v>
      </c>
      <c r="H145" s="40">
        <v>0</v>
      </c>
      <c r="I145" s="40">
        <v>63.7</v>
      </c>
      <c r="J145" s="40">
        <v>0</v>
      </c>
    </row>
    <row r="146" spans="1:10" ht="51.75" x14ac:dyDescent="0.25">
      <c r="A146" s="39" t="s">
        <v>301</v>
      </c>
      <c r="B146" s="12">
        <v>650</v>
      </c>
      <c r="C146" s="29" t="s">
        <v>83</v>
      </c>
      <c r="D146" s="29" t="s">
        <v>318</v>
      </c>
      <c r="E146" s="29" t="s">
        <v>266</v>
      </c>
      <c r="F146" s="29"/>
      <c r="G146" s="40">
        <f t="shared" ref="G146:J148" si="42">SUM(G147)</f>
        <v>813.9</v>
      </c>
      <c r="H146" s="40">
        <f t="shared" si="42"/>
        <v>0</v>
      </c>
      <c r="I146" s="40">
        <f t="shared" ref="I146:I148" si="43">SUM(I147)</f>
        <v>813.9</v>
      </c>
      <c r="J146" s="40">
        <f t="shared" si="42"/>
        <v>0</v>
      </c>
    </row>
    <row r="147" spans="1:10" x14ac:dyDescent="0.25">
      <c r="A147" s="39" t="s">
        <v>125</v>
      </c>
      <c r="B147" s="12">
        <v>650</v>
      </c>
      <c r="C147" s="29" t="s">
        <v>83</v>
      </c>
      <c r="D147" s="29" t="s">
        <v>318</v>
      </c>
      <c r="E147" s="29" t="s">
        <v>267</v>
      </c>
      <c r="F147" s="29"/>
      <c r="G147" s="40">
        <f t="shared" si="42"/>
        <v>813.9</v>
      </c>
      <c r="H147" s="40">
        <f t="shared" si="42"/>
        <v>0</v>
      </c>
      <c r="I147" s="40">
        <f t="shared" si="43"/>
        <v>813.9</v>
      </c>
      <c r="J147" s="40">
        <f t="shared" si="42"/>
        <v>0</v>
      </c>
    </row>
    <row r="148" spans="1:10" ht="39" x14ac:dyDescent="0.25">
      <c r="A148" s="39" t="s">
        <v>250</v>
      </c>
      <c r="B148" s="12">
        <v>650</v>
      </c>
      <c r="C148" s="29" t="s">
        <v>83</v>
      </c>
      <c r="D148" s="29" t="s">
        <v>318</v>
      </c>
      <c r="E148" s="29" t="s">
        <v>267</v>
      </c>
      <c r="F148" s="29" t="s">
        <v>94</v>
      </c>
      <c r="G148" s="40">
        <f t="shared" si="42"/>
        <v>813.9</v>
      </c>
      <c r="H148" s="40">
        <f t="shared" si="42"/>
        <v>0</v>
      </c>
      <c r="I148" s="40">
        <f t="shared" si="43"/>
        <v>813.9</v>
      </c>
      <c r="J148" s="40">
        <f t="shared" si="42"/>
        <v>0</v>
      </c>
    </row>
    <row r="149" spans="1:10" ht="39" x14ac:dyDescent="0.25">
      <c r="A149" s="39" t="s">
        <v>37</v>
      </c>
      <c r="B149" s="12">
        <v>650</v>
      </c>
      <c r="C149" s="29" t="s">
        <v>83</v>
      </c>
      <c r="D149" s="29" t="s">
        <v>318</v>
      </c>
      <c r="E149" s="29" t="s">
        <v>267</v>
      </c>
      <c r="F149" s="29" t="s">
        <v>95</v>
      </c>
      <c r="G149" s="40">
        <f>818-4.1</f>
        <v>813.9</v>
      </c>
      <c r="H149" s="40">
        <v>0</v>
      </c>
      <c r="I149" s="40">
        <f>818-4.1</f>
        <v>813.9</v>
      </c>
      <c r="J149" s="40">
        <v>0</v>
      </c>
    </row>
    <row r="150" spans="1:10" ht="39" x14ac:dyDescent="0.25">
      <c r="A150" s="34" t="s">
        <v>55</v>
      </c>
      <c r="B150" s="18">
        <v>650</v>
      </c>
      <c r="C150" s="37" t="s">
        <v>83</v>
      </c>
      <c r="D150" s="37">
        <v>14</v>
      </c>
      <c r="E150" s="37"/>
      <c r="F150" s="37"/>
      <c r="G150" s="38">
        <f>G151</f>
        <v>1168.6000000000001</v>
      </c>
      <c r="H150" s="38">
        <f>H151</f>
        <v>0</v>
      </c>
      <c r="I150" s="38">
        <f>I151</f>
        <v>1168.4000000000001</v>
      </c>
      <c r="J150" s="38">
        <f>J151</f>
        <v>0</v>
      </c>
    </row>
    <row r="151" spans="1:10" ht="26.25" x14ac:dyDescent="0.25">
      <c r="A151" s="39" t="s">
        <v>52</v>
      </c>
      <c r="B151" s="12">
        <v>650</v>
      </c>
      <c r="C151" s="29" t="s">
        <v>83</v>
      </c>
      <c r="D151" s="29">
        <v>14</v>
      </c>
      <c r="E151" s="29" t="s">
        <v>217</v>
      </c>
      <c r="F151" s="29"/>
      <c r="G151" s="40">
        <f>SUM(G152+G157)</f>
        <v>1168.6000000000001</v>
      </c>
      <c r="H151" s="40">
        <f>SUM(H152+H157)</f>
        <v>0</v>
      </c>
      <c r="I151" s="40">
        <f>SUM(I152+I157)</f>
        <v>1168.4000000000001</v>
      </c>
      <c r="J151" s="40">
        <f>SUM(J152+J157)</f>
        <v>0</v>
      </c>
    </row>
    <row r="152" spans="1:10" ht="39" x14ac:dyDescent="0.25">
      <c r="A152" s="39" t="s">
        <v>232</v>
      </c>
      <c r="B152" s="12">
        <v>650</v>
      </c>
      <c r="C152" s="29" t="s">
        <v>83</v>
      </c>
      <c r="D152" s="29" t="s">
        <v>96</v>
      </c>
      <c r="E152" s="29" t="s">
        <v>234</v>
      </c>
      <c r="F152" s="29"/>
      <c r="G152" s="40">
        <f>SUM(G153)</f>
        <v>3.4</v>
      </c>
      <c r="H152" s="40">
        <f>SUM(H153)</f>
        <v>0</v>
      </c>
      <c r="I152" s="40">
        <f>SUM(I153)</f>
        <v>3.4</v>
      </c>
      <c r="J152" s="40">
        <f>SUM(J153)</f>
        <v>0</v>
      </c>
    </row>
    <row r="153" spans="1:10" ht="39" x14ac:dyDescent="0.25">
      <c r="A153" s="39" t="s">
        <v>233</v>
      </c>
      <c r="B153" s="12">
        <v>650</v>
      </c>
      <c r="C153" s="29" t="s">
        <v>83</v>
      </c>
      <c r="D153" s="29" t="s">
        <v>96</v>
      </c>
      <c r="E153" s="29" t="s">
        <v>253</v>
      </c>
      <c r="F153" s="29"/>
      <c r="G153" s="40">
        <f t="shared" ref="G153:J155" si="44">SUM(G154)</f>
        <v>3.4</v>
      </c>
      <c r="H153" s="40">
        <f t="shared" si="44"/>
        <v>0</v>
      </c>
      <c r="I153" s="40">
        <f t="shared" ref="I153:I155" si="45">SUM(I154)</f>
        <v>3.4</v>
      </c>
      <c r="J153" s="40">
        <f t="shared" si="44"/>
        <v>0</v>
      </c>
    </row>
    <row r="154" spans="1:10" x14ac:dyDescent="0.25">
      <c r="A154" s="39" t="s">
        <v>125</v>
      </c>
      <c r="B154" s="12">
        <v>650</v>
      </c>
      <c r="C154" s="29" t="s">
        <v>83</v>
      </c>
      <c r="D154" s="29" t="s">
        <v>96</v>
      </c>
      <c r="E154" s="29" t="s">
        <v>274</v>
      </c>
      <c r="F154" s="29"/>
      <c r="G154" s="40">
        <f t="shared" si="44"/>
        <v>3.4</v>
      </c>
      <c r="H154" s="40">
        <f t="shared" si="44"/>
        <v>0</v>
      </c>
      <c r="I154" s="40">
        <f t="shared" si="45"/>
        <v>3.4</v>
      </c>
      <c r="J154" s="40">
        <f t="shared" si="44"/>
        <v>0</v>
      </c>
    </row>
    <row r="155" spans="1:10" ht="39" x14ac:dyDescent="0.25">
      <c r="A155" s="39" t="s">
        <v>250</v>
      </c>
      <c r="B155" s="12">
        <v>650</v>
      </c>
      <c r="C155" s="29" t="s">
        <v>83</v>
      </c>
      <c r="D155" s="29" t="s">
        <v>96</v>
      </c>
      <c r="E155" s="29" t="s">
        <v>274</v>
      </c>
      <c r="F155" s="29" t="s">
        <v>94</v>
      </c>
      <c r="G155" s="40">
        <f t="shared" si="44"/>
        <v>3.4</v>
      </c>
      <c r="H155" s="40">
        <f t="shared" si="44"/>
        <v>0</v>
      </c>
      <c r="I155" s="40">
        <f t="shared" si="45"/>
        <v>3.4</v>
      </c>
      <c r="J155" s="40">
        <f t="shared" si="44"/>
        <v>0</v>
      </c>
    </row>
    <row r="156" spans="1:10" ht="39" x14ac:dyDescent="0.25">
      <c r="A156" s="39" t="s">
        <v>37</v>
      </c>
      <c r="B156" s="12">
        <v>650</v>
      </c>
      <c r="C156" s="29" t="s">
        <v>83</v>
      </c>
      <c r="D156" s="29" t="s">
        <v>96</v>
      </c>
      <c r="E156" s="29" t="s">
        <v>274</v>
      </c>
      <c r="F156" s="29" t="s">
        <v>95</v>
      </c>
      <c r="G156" s="40">
        <v>3.4</v>
      </c>
      <c r="H156" s="40">
        <v>0</v>
      </c>
      <c r="I156" s="40">
        <v>3.4</v>
      </c>
      <c r="J156" s="40">
        <v>0</v>
      </c>
    </row>
    <row r="157" spans="1:10" ht="39" x14ac:dyDescent="0.25">
      <c r="A157" s="39" t="s">
        <v>235</v>
      </c>
      <c r="B157" s="12">
        <v>650</v>
      </c>
      <c r="C157" s="29" t="s">
        <v>83</v>
      </c>
      <c r="D157" s="29" t="s">
        <v>96</v>
      </c>
      <c r="E157" s="29" t="s">
        <v>236</v>
      </c>
      <c r="F157" s="29"/>
      <c r="G157" s="40">
        <f>SUM(G158+G162)</f>
        <v>1165.2</v>
      </c>
      <c r="H157" s="40">
        <f>SUM(H158+H162)</f>
        <v>0</v>
      </c>
      <c r="I157" s="40">
        <f>SUM(I158+I162)</f>
        <v>1165</v>
      </c>
      <c r="J157" s="40">
        <f>SUM(J158+J162)</f>
        <v>0</v>
      </c>
    </row>
    <row r="158" spans="1:10" ht="64.5" x14ac:dyDescent="0.25">
      <c r="A158" s="39" t="s">
        <v>261</v>
      </c>
      <c r="B158" s="12">
        <v>650</v>
      </c>
      <c r="C158" s="29" t="s">
        <v>83</v>
      </c>
      <c r="D158" s="29" t="s">
        <v>96</v>
      </c>
      <c r="E158" s="29" t="s">
        <v>262</v>
      </c>
      <c r="F158" s="29"/>
      <c r="G158" s="40">
        <f t="shared" ref="G158:J160" si="46">SUM(G159)</f>
        <v>988</v>
      </c>
      <c r="H158" s="40">
        <f t="shared" si="46"/>
        <v>0</v>
      </c>
      <c r="I158" s="40">
        <f t="shared" ref="I158:I160" si="47">SUM(I159)</f>
        <v>988</v>
      </c>
      <c r="J158" s="40">
        <f t="shared" si="46"/>
        <v>0</v>
      </c>
    </row>
    <row r="159" spans="1:10" x14ac:dyDescent="0.25">
      <c r="A159" s="39" t="s">
        <v>125</v>
      </c>
      <c r="B159" s="12">
        <v>650</v>
      </c>
      <c r="C159" s="29" t="s">
        <v>83</v>
      </c>
      <c r="D159" s="29" t="s">
        <v>96</v>
      </c>
      <c r="E159" s="29" t="s">
        <v>263</v>
      </c>
      <c r="F159" s="29"/>
      <c r="G159" s="40">
        <f t="shared" si="46"/>
        <v>988</v>
      </c>
      <c r="H159" s="40">
        <f t="shared" si="46"/>
        <v>0</v>
      </c>
      <c r="I159" s="40">
        <f t="shared" si="47"/>
        <v>988</v>
      </c>
      <c r="J159" s="40">
        <f t="shared" si="46"/>
        <v>0</v>
      </c>
    </row>
    <row r="160" spans="1:10" ht="39" x14ac:dyDescent="0.25">
      <c r="A160" s="39" t="s">
        <v>250</v>
      </c>
      <c r="B160" s="12">
        <v>650</v>
      </c>
      <c r="C160" s="29" t="s">
        <v>83</v>
      </c>
      <c r="D160" s="29" t="s">
        <v>96</v>
      </c>
      <c r="E160" s="29" t="s">
        <v>263</v>
      </c>
      <c r="F160" s="29" t="s">
        <v>94</v>
      </c>
      <c r="G160" s="40">
        <f t="shared" si="46"/>
        <v>988</v>
      </c>
      <c r="H160" s="40">
        <f t="shared" si="46"/>
        <v>0</v>
      </c>
      <c r="I160" s="40">
        <f t="shared" si="47"/>
        <v>988</v>
      </c>
      <c r="J160" s="40">
        <f t="shared" si="46"/>
        <v>0</v>
      </c>
    </row>
    <row r="161" spans="1:10" ht="39" x14ac:dyDescent="0.25">
      <c r="A161" s="39" t="s">
        <v>37</v>
      </c>
      <c r="B161" s="12">
        <v>650</v>
      </c>
      <c r="C161" s="29" t="s">
        <v>83</v>
      </c>
      <c r="D161" s="29" t="s">
        <v>96</v>
      </c>
      <c r="E161" s="29" t="s">
        <v>263</v>
      </c>
      <c r="F161" s="29" t="s">
        <v>95</v>
      </c>
      <c r="G161" s="40">
        <v>988</v>
      </c>
      <c r="H161" s="40">
        <v>0</v>
      </c>
      <c r="I161" s="40">
        <v>988</v>
      </c>
      <c r="J161" s="40">
        <v>0</v>
      </c>
    </row>
    <row r="162" spans="1:10" ht="51.75" x14ac:dyDescent="0.25">
      <c r="A162" s="39" t="s">
        <v>302</v>
      </c>
      <c r="B162" s="12">
        <v>650</v>
      </c>
      <c r="C162" s="29" t="s">
        <v>83</v>
      </c>
      <c r="D162" s="29" t="s">
        <v>96</v>
      </c>
      <c r="E162" s="29" t="s">
        <v>276</v>
      </c>
      <c r="F162" s="29"/>
      <c r="G162" s="40">
        <f>G163+G166</f>
        <v>177.2</v>
      </c>
      <c r="H162" s="40">
        <f>H163+H166</f>
        <v>0</v>
      </c>
      <c r="I162" s="40">
        <f>I163+I166</f>
        <v>177</v>
      </c>
      <c r="J162" s="40">
        <f>J163+J166</f>
        <v>0</v>
      </c>
    </row>
    <row r="163" spans="1:10" ht="26.25" x14ac:dyDescent="0.25">
      <c r="A163" s="39" t="s">
        <v>370</v>
      </c>
      <c r="B163" s="12">
        <v>650</v>
      </c>
      <c r="C163" s="29" t="s">
        <v>83</v>
      </c>
      <c r="D163" s="29" t="s">
        <v>96</v>
      </c>
      <c r="E163" s="29" t="s">
        <v>303</v>
      </c>
      <c r="F163" s="29"/>
      <c r="G163" s="40">
        <f t="shared" ref="G163:J164" si="48">G164</f>
        <v>82.8</v>
      </c>
      <c r="H163" s="40">
        <f t="shared" si="48"/>
        <v>0</v>
      </c>
      <c r="I163" s="40">
        <f t="shared" si="48"/>
        <v>82.6</v>
      </c>
      <c r="J163" s="40">
        <f t="shared" si="48"/>
        <v>0</v>
      </c>
    </row>
    <row r="164" spans="1:10" ht="77.25" x14ac:dyDescent="0.25">
      <c r="A164" s="39" t="s">
        <v>32</v>
      </c>
      <c r="B164" s="12">
        <v>650</v>
      </c>
      <c r="C164" s="29" t="s">
        <v>83</v>
      </c>
      <c r="D164" s="29" t="s">
        <v>96</v>
      </c>
      <c r="E164" s="29" t="s">
        <v>303</v>
      </c>
      <c r="F164" s="29" t="s">
        <v>92</v>
      </c>
      <c r="G164" s="40">
        <f t="shared" si="48"/>
        <v>82.8</v>
      </c>
      <c r="H164" s="40">
        <f t="shared" si="48"/>
        <v>0</v>
      </c>
      <c r="I164" s="40">
        <f t="shared" si="48"/>
        <v>82.6</v>
      </c>
      <c r="J164" s="40">
        <f t="shared" si="48"/>
        <v>0</v>
      </c>
    </row>
    <row r="165" spans="1:10" ht="26.25" x14ac:dyDescent="0.25">
      <c r="A165" s="39" t="s">
        <v>33</v>
      </c>
      <c r="B165" s="12">
        <v>650</v>
      </c>
      <c r="C165" s="29" t="s">
        <v>83</v>
      </c>
      <c r="D165" s="29" t="s">
        <v>96</v>
      </c>
      <c r="E165" s="29" t="s">
        <v>303</v>
      </c>
      <c r="F165" s="29" t="s">
        <v>93</v>
      </c>
      <c r="G165" s="40">
        <v>82.8</v>
      </c>
      <c r="H165" s="40">
        <v>0</v>
      </c>
      <c r="I165" s="40">
        <v>82.6</v>
      </c>
      <c r="J165" s="40">
        <v>0</v>
      </c>
    </row>
    <row r="166" spans="1:10" ht="26.25" x14ac:dyDescent="0.25">
      <c r="A166" s="39" t="s">
        <v>371</v>
      </c>
      <c r="B166" s="12">
        <v>650</v>
      </c>
      <c r="C166" s="29" t="s">
        <v>83</v>
      </c>
      <c r="D166" s="29" t="s">
        <v>96</v>
      </c>
      <c r="E166" s="29" t="s">
        <v>304</v>
      </c>
      <c r="F166" s="29"/>
      <c r="G166" s="40">
        <f t="shared" ref="G166:J167" si="49">G167</f>
        <v>94.4</v>
      </c>
      <c r="H166" s="40">
        <f t="shared" si="49"/>
        <v>0</v>
      </c>
      <c r="I166" s="40">
        <f t="shared" si="49"/>
        <v>94.4</v>
      </c>
      <c r="J166" s="40">
        <f t="shared" si="49"/>
        <v>0</v>
      </c>
    </row>
    <row r="167" spans="1:10" ht="77.25" x14ac:dyDescent="0.25">
      <c r="A167" s="39" t="s">
        <v>32</v>
      </c>
      <c r="B167" s="12">
        <v>650</v>
      </c>
      <c r="C167" s="29" t="s">
        <v>83</v>
      </c>
      <c r="D167" s="29" t="s">
        <v>96</v>
      </c>
      <c r="E167" s="29" t="s">
        <v>304</v>
      </c>
      <c r="F167" s="29" t="s">
        <v>92</v>
      </c>
      <c r="G167" s="40">
        <f t="shared" si="49"/>
        <v>94.4</v>
      </c>
      <c r="H167" s="40">
        <f t="shared" si="49"/>
        <v>0</v>
      </c>
      <c r="I167" s="40">
        <f t="shared" si="49"/>
        <v>94.4</v>
      </c>
      <c r="J167" s="40">
        <f t="shared" si="49"/>
        <v>0</v>
      </c>
    </row>
    <row r="168" spans="1:10" ht="26.25" x14ac:dyDescent="0.25">
      <c r="A168" s="39" t="s">
        <v>33</v>
      </c>
      <c r="B168" s="12">
        <v>650</v>
      </c>
      <c r="C168" s="29" t="s">
        <v>83</v>
      </c>
      <c r="D168" s="29" t="s">
        <v>96</v>
      </c>
      <c r="E168" s="29" t="s">
        <v>304</v>
      </c>
      <c r="F168" s="29" t="s">
        <v>93</v>
      </c>
      <c r="G168" s="40">
        <v>94.4</v>
      </c>
      <c r="H168" s="40">
        <v>0</v>
      </c>
      <c r="I168" s="40">
        <v>94.4</v>
      </c>
      <c r="J168" s="40">
        <v>0</v>
      </c>
    </row>
    <row r="169" spans="1:10" x14ac:dyDescent="0.25">
      <c r="A169" s="34" t="s">
        <v>56</v>
      </c>
      <c r="B169" s="18">
        <v>650</v>
      </c>
      <c r="C169" s="37" t="s">
        <v>84</v>
      </c>
      <c r="D169" s="37"/>
      <c r="E169" s="37"/>
      <c r="F169" s="37"/>
      <c r="G169" s="38">
        <f>G170+G177+G195</f>
        <v>43376.2</v>
      </c>
      <c r="H169" s="38">
        <f>H170+H177+H195</f>
        <v>0</v>
      </c>
      <c r="I169" s="38">
        <f>I170+I177+I195</f>
        <v>43421.2</v>
      </c>
      <c r="J169" s="38">
        <f>J170+J177+J195</f>
        <v>0</v>
      </c>
    </row>
    <row r="170" spans="1:10" x14ac:dyDescent="0.25">
      <c r="A170" s="34" t="s">
        <v>57</v>
      </c>
      <c r="B170" s="18">
        <v>650</v>
      </c>
      <c r="C170" s="37" t="s">
        <v>84</v>
      </c>
      <c r="D170" s="37" t="s">
        <v>86</v>
      </c>
      <c r="E170" s="37"/>
      <c r="F170" s="37"/>
      <c r="G170" s="38">
        <f>G171</f>
        <v>1896.7</v>
      </c>
      <c r="H170" s="38">
        <f>H171</f>
        <v>0</v>
      </c>
      <c r="I170" s="38">
        <f>I171</f>
        <v>1896.7</v>
      </c>
      <c r="J170" s="38">
        <f>J171</f>
        <v>0</v>
      </c>
    </row>
    <row r="171" spans="1:10" ht="39" x14ac:dyDescent="0.25">
      <c r="A171" s="39" t="s">
        <v>58</v>
      </c>
      <c r="B171" s="12">
        <v>650</v>
      </c>
      <c r="C171" s="29" t="s">
        <v>84</v>
      </c>
      <c r="D171" s="29" t="s">
        <v>86</v>
      </c>
      <c r="E171" s="29" t="s">
        <v>176</v>
      </c>
      <c r="F171" s="29"/>
      <c r="G171" s="40">
        <f t="shared" ref="G171:J175" si="50">SUM(G172)</f>
        <v>1896.7</v>
      </c>
      <c r="H171" s="40">
        <f t="shared" si="50"/>
        <v>0</v>
      </c>
      <c r="I171" s="40">
        <f t="shared" ref="I171:I175" si="51">SUM(I172)</f>
        <v>1896.7</v>
      </c>
      <c r="J171" s="40">
        <f t="shared" si="50"/>
        <v>0</v>
      </c>
    </row>
    <row r="172" spans="1:10" ht="26.25" x14ac:dyDescent="0.25">
      <c r="A172" s="39" t="s">
        <v>305</v>
      </c>
      <c r="B172" s="12">
        <v>650</v>
      </c>
      <c r="C172" s="29" t="s">
        <v>84</v>
      </c>
      <c r="D172" s="29" t="s">
        <v>86</v>
      </c>
      <c r="E172" s="29" t="s">
        <v>187</v>
      </c>
      <c r="F172" s="29"/>
      <c r="G172" s="40">
        <f t="shared" si="50"/>
        <v>1896.7</v>
      </c>
      <c r="H172" s="40">
        <f t="shared" si="50"/>
        <v>0</v>
      </c>
      <c r="I172" s="40">
        <f t="shared" si="51"/>
        <v>1896.7</v>
      </c>
      <c r="J172" s="40">
        <f t="shared" si="50"/>
        <v>0</v>
      </c>
    </row>
    <row r="173" spans="1:10" ht="51.75" x14ac:dyDescent="0.25">
      <c r="A173" s="39" t="s">
        <v>306</v>
      </c>
      <c r="B173" s="12">
        <v>650</v>
      </c>
      <c r="C173" s="29" t="s">
        <v>84</v>
      </c>
      <c r="D173" s="29" t="s">
        <v>86</v>
      </c>
      <c r="E173" s="29" t="s">
        <v>188</v>
      </c>
      <c r="F173" s="29"/>
      <c r="G173" s="40">
        <f t="shared" si="50"/>
        <v>1896.7</v>
      </c>
      <c r="H173" s="40">
        <f t="shared" si="50"/>
        <v>0</v>
      </c>
      <c r="I173" s="40">
        <f t="shared" si="51"/>
        <v>1896.7</v>
      </c>
      <c r="J173" s="40">
        <f t="shared" si="50"/>
        <v>0</v>
      </c>
    </row>
    <row r="174" spans="1:10" x14ac:dyDescent="0.25">
      <c r="A174" s="39" t="s">
        <v>125</v>
      </c>
      <c r="B174" s="12">
        <v>650</v>
      </c>
      <c r="C174" s="29" t="s">
        <v>84</v>
      </c>
      <c r="D174" s="29" t="s">
        <v>86</v>
      </c>
      <c r="E174" s="29" t="s">
        <v>268</v>
      </c>
      <c r="F174" s="29"/>
      <c r="G174" s="40">
        <f t="shared" si="50"/>
        <v>1896.7</v>
      </c>
      <c r="H174" s="40">
        <f t="shared" si="50"/>
        <v>0</v>
      </c>
      <c r="I174" s="40">
        <f t="shared" si="51"/>
        <v>1896.7</v>
      </c>
      <c r="J174" s="40">
        <f t="shared" si="50"/>
        <v>0</v>
      </c>
    </row>
    <row r="175" spans="1:10" ht="39" x14ac:dyDescent="0.25">
      <c r="A175" s="39" t="s">
        <v>250</v>
      </c>
      <c r="B175" s="12">
        <v>650</v>
      </c>
      <c r="C175" s="29" t="s">
        <v>84</v>
      </c>
      <c r="D175" s="29" t="s">
        <v>86</v>
      </c>
      <c r="E175" s="29" t="s">
        <v>268</v>
      </c>
      <c r="F175" s="29" t="s">
        <v>94</v>
      </c>
      <c r="G175" s="40">
        <f t="shared" si="50"/>
        <v>1896.7</v>
      </c>
      <c r="H175" s="40">
        <f t="shared" si="50"/>
        <v>0</v>
      </c>
      <c r="I175" s="40">
        <f t="shared" si="51"/>
        <v>1896.7</v>
      </c>
      <c r="J175" s="40">
        <f t="shared" si="50"/>
        <v>0</v>
      </c>
    </row>
    <row r="176" spans="1:10" ht="39" x14ac:dyDescent="0.25">
      <c r="A176" s="39" t="s">
        <v>37</v>
      </c>
      <c r="B176" s="12">
        <v>650</v>
      </c>
      <c r="C176" s="29" t="s">
        <v>84</v>
      </c>
      <c r="D176" s="29" t="s">
        <v>86</v>
      </c>
      <c r="E176" s="29" t="s">
        <v>268</v>
      </c>
      <c r="F176" s="29" t="s">
        <v>95</v>
      </c>
      <c r="G176" s="40">
        <v>1896.7</v>
      </c>
      <c r="H176" s="40">
        <v>0</v>
      </c>
      <c r="I176" s="40">
        <v>1896.7</v>
      </c>
      <c r="J176" s="40">
        <v>0</v>
      </c>
    </row>
    <row r="177" spans="1:10" x14ac:dyDescent="0.25">
      <c r="A177" s="34" t="s">
        <v>59</v>
      </c>
      <c r="B177" s="18">
        <v>650</v>
      </c>
      <c r="C177" s="37" t="s">
        <v>84</v>
      </c>
      <c r="D177" s="37" t="s">
        <v>85</v>
      </c>
      <c r="E177" s="37"/>
      <c r="F177" s="37"/>
      <c r="G177" s="38">
        <f t="shared" ref="G177:J178" si="52">SUM(G178)</f>
        <v>41319.5</v>
      </c>
      <c r="H177" s="38">
        <f t="shared" si="52"/>
        <v>0</v>
      </c>
      <c r="I177" s="38">
        <f t="shared" si="52"/>
        <v>41364.5</v>
      </c>
      <c r="J177" s="38">
        <f t="shared" si="52"/>
        <v>0</v>
      </c>
    </row>
    <row r="178" spans="1:10" ht="39" x14ac:dyDescent="0.25">
      <c r="A178" s="39" t="s">
        <v>58</v>
      </c>
      <c r="B178" s="12">
        <v>650</v>
      </c>
      <c r="C178" s="29" t="s">
        <v>84</v>
      </c>
      <c r="D178" s="29" t="s">
        <v>85</v>
      </c>
      <c r="E178" s="29" t="s">
        <v>176</v>
      </c>
      <c r="F178" s="29"/>
      <c r="G178" s="40">
        <f t="shared" si="52"/>
        <v>41319.5</v>
      </c>
      <c r="H178" s="40">
        <f t="shared" si="52"/>
        <v>0</v>
      </c>
      <c r="I178" s="40">
        <f t="shared" si="52"/>
        <v>41364.5</v>
      </c>
      <c r="J178" s="40">
        <f t="shared" si="52"/>
        <v>0</v>
      </c>
    </row>
    <row r="179" spans="1:10" ht="26.25" x14ac:dyDescent="0.25">
      <c r="A179" s="39" t="s">
        <v>307</v>
      </c>
      <c r="B179" s="12">
        <v>650</v>
      </c>
      <c r="C179" s="29" t="s">
        <v>84</v>
      </c>
      <c r="D179" s="29" t="s">
        <v>85</v>
      </c>
      <c r="E179" s="29" t="s">
        <v>177</v>
      </c>
      <c r="F179" s="29"/>
      <c r="G179" s="40">
        <f>SUM(G180+G184+G191)</f>
        <v>41319.5</v>
      </c>
      <c r="H179" s="40">
        <f>SUM(H180+H184+H191)</f>
        <v>0</v>
      </c>
      <c r="I179" s="40">
        <f>SUM(I180+I184+I191)</f>
        <v>41364.5</v>
      </c>
      <c r="J179" s="40">
        <f>SUM(J180+J184+J191)</f>
        <v>0</v>
      </c>
    </row>
    <row r="180" spans="1:10" ht="39" x14ac:dyDescent="0.25">
      <c r="A180" s="39" t="s">
        <v>178</v>
      </c>
      <c r="B180" s="12">
        <v>650</v>
      </c>
      <c r="C180" s="29" t="s">
        <v>84</v>
      </c>
      <c r="D180" s="29" t="s">
        <v>85</v>
      </c>
      <c r="E180" s="29" t="s">
        <v>179</v>
      </c>
      <c r="F180" s="29"/>
      <c r="G180" s="40">
        <f>G181</f>
        <v>32416.5</v>
      </c>
      <c r="H180" s="40">
        <f>H181</f>
        <v>0</v>
      </c>
      <c r="I180" s="40">
        <f>I181</f>
        <v>32416.5</v>
      </c>
      <c r="J180" s="40">
        <f>J181</f>
        <v>0</v>
      </c>
    </row>
    <row r="181" spans="1:10" x14ac:dyDescent="0.25">
      <c r="A181" s="39" t="s">
        <v>125</v>
      </c>
      <c r="B181" s="12">
        <v>650</v>
      </c>
      <c r="C181" s="29" t="s">
        <v>84</v>
      </c>
      <c r="D181" s="29" t="s">
        <v>85</v>
      </c>
      <c r="E181" s="29" t="s">
        <v>180</v>
      </c>
      <c r="F181" s="29"/>
      <c r="G181" s="40">
        <f t="shared" ref="G181:J182" si="53">SUM(G182)</f>
        <v>32416.5</v>
      </c>
      <c r="H181" s="40">
        <f t="shared" si="53"/>
        <v>0</v>
      </c>
      <c r="I181" s="40">
        <f t="shared" si="53"/>
        <v>32416.5</v>
      </c>
      <c r="J181" s="40">
        <f t="shared" si="53"/>
        <v>0</v>
      </c>
    </row>
    <row r="182" spans="1:10" ht="39" x14ac:dyDescent="0.25">
      <c r="A182" s="39" t="s">
        <v>250</v>
      </c>
      <c r="B182" s="12">
        <v>650</v>
      </c>
      <c r="C182" s="29" t="s">
        <v>84</v>
      </c>
      <c r="D182" s="29" t="s">
        <v>85</v>
      </c>
      <c r="E182" s="29" t="s">
        <v>180</v>
      </c>
      <c r="F182" s="29" t="s">
        <v>94</v>
      </c>
      <c r="G182" s="40">
        <f t="shared" si="53"/>
        <v>32416.5</v>
      </c>
      <c r="H182" s="40">
        <f t="shared" si="53"/>
        <v>0</v>
      </c>
      <c r="I182" s="40">
        <f t="shared" si="53"/>
        <v>32416.5</v>
      </c>
      <c r="J182" s="40">
        <f t="shared" si="53"/>
        <v>0</v>
      </c>
    </row>
    <row r="183" spans="1:10" ht="39" x14ac:dyDescent="0.25">
      <c r="A183" s="39" t="s">
        <v>37</v>
      </c>
      <c r="B183" s="12">
        <v>650</v>
      </c>
      <c r="C183" s="29" t="s">
        <v>84</v>
      </c>
      <c r="D183" s="29" t="s">
        <v>85</v>
      </c>
      <c r="E183" s="29" t="s">
        <v>180</v>
      </c>
      <c r="F183" s="29" t="s">
        <v>95</v>
      </c>
      <c r="G183" s="40">
        <v>32416.5</v>
      </c>
      <c r="H183" s="40">
        <v>0</v>
      </c>
      <c r="I183" s="40">
        <v>32416.5</v>
      </c>
      <c r="J183" s="40">
        <v>0</v>
      </c>
    </row>
    <row r="184" spans="1:10" ht="39" x14ac:dyDescent="0.25">
      <c r="A184" s="39" t="s">
        <v>181</v>
      </c>
      <c r="B184" s="12">
        <v>650</v>
      </c>
      <c r="C184" s="29" t="s">
        <v>84</v>
      </c>
      <c r="D184" s="29" t="s">
        <v>85</v>
      </c>
      <c r="E184" s="29" t="s">
        <v>182</v>
      </c>
      <c r="F184" s="29"/>
      <c r="G184" s="40">
        <f>G185+G188</f>
        <v>6883</v>
      </c>
      <c r="H184" s="40">
        <f>H185+H188</f>
        <v>0</v>
      </c>
      <c r="I184" s="40">
        <f>I185+I188</f>
        <v>6928</v>
      </c>
      <c r="J184" s="40">
        <f>J185+J188</f>
        <v>0</v>
      </c>
    </row>
    <row r="185" spans="1:10" ht="64.5" x14ac:dyDescent="0.25">
      <c r="A185" s="39" t="s">
        <v>454</v>
      </c>
      <c r="B185" s="12">
        <v>650</v>
      </c>
      <c r="C185" s="29" t="s">
        <v>84</v>
      </c>
      <c r="D185" s="29" t="s">
        <v>85</v>
      </c>
      <c r="E185" s="29" t="s">
        <v>455</v>
      </c>
      <c r="F185" s="29"/>
      <c r="G185" s="40">
        <f t="shared" ref="G185:J186" si="54">G186</f>
        <v>897.5</v>
      </c>
      <c r="H185" s="40">
        <f t="shared" si="54"/>
        <v>0</v>
      </c>
      <c r="I185" s="40">
        <f t="shared" si="54"/>
        <v>897.5</v>
      </c>
      <c r="J185" s="40">
        <f t="shared" si="54"/>
        <v>0</v>
      </c>
    </row>
    <row r="186" spans="1:10" x14ac:dyDescent="0.25">
      <c r="A186" s="39" t="s">
        <v>43</v>
      </c>
      <c r="B186" s="12">
        <v>650</v>
      </c>
      <c r="C186" s="29" t="s">
        <v>84</v>
      </c>
      <c r="D186" s="29" t="s">
        <v>85</v>
      </c>
      <c r="E186" s="29" t="s">
        <v>455</v>
      </c>
      <c r="F186" s="29" t="s">
        <v>109</v>
      </c>
      <c r="G186" s="40">
        <f t="shared" si="54"/>
        <v>897.5</v>
      </c>
      <c r="H186" s="40">
        <f t="shared" si="54"/>
        <v>0</v>
      </c>
      <c r="I186" s="40">
        <f t="shared" si="54"/>
        <v>897.5</v>
      </c>
      <c r="J186" s="40">
        <f t="shared" si="54"/>
        <v>0</v>
      </c>
    </row>
    <row r="187" spans="1:10" ht="64.5" x14ac:dyDescent="0.25">
      <c r="A187" s="39" t="s">
        <v>477</v>
      </c>
      <c r="B187" s="12">
        <v>650</v>
      </c>
      <c r="C187" s="29" t="s">
        <v>84</v>
      </c>
      <c r="D187" s="29" t="s">
        <v>85</v>
      </c>
      <c r="E187" s="29" t="s">
        <v>455</v>
      </c>
      <c r="F187" s="29" t="s">
        <v>189</v>
      </c>
      <c r="G187" s="40">
        <v>897.5</v>
      </c>
      <c r="H187" s="40">
        <v>0</v>
      </c>
      <c r="I187" s="40">
        <v>897.5</v>
      </c>
      <c r="J187" s="40">
        <v>0</v>
      </c>
    </row>
    <row r="188" spans="1:10" x14ac:dyDescent="0.25">
      <c r="A188" s="39" t="s">
        <v>125</v>
      </c>
      <c r="B188" s="12">
        <v>650</v>
      </c>
      <c r="C188" s="29" t="s">
        <v>84</v>
      </c>
      <c r="D188" s="29" t="s">
        <v>85</v>
      </c>
      <c r="E188" s="29" t="s">
        <v>183</v>
      </c>
      <c r="F188" s="29"/>
      <c r="G188" s="40">
        <f t="shared" ref="G188:J189" si="55">SUM(G189)</f>
        <v>5985.5</v>
      </c>
      <c r="H188" s="40">
        <f t="shared" si="55"/>
        <v>0</v>
      </c>
      <c r="I188" s="40">
        <f t="shared" si="55"/>
        <v>6030.5</v>
      </c>
      <c r="J188" s="40">
        <f t="shared" si="55"/>
        <v>0</v>
      </c>
    </row>
    <row r="189" spans="1:10" ht="39" x14ac:dyDescent="0.25">
      <c r="A189" s="39" t="s">
        <v>250</v>
      </c>
      <c r="B189" s="12">
        <v>650</v>
      </c>
      <c r="C189" s="29" t="s">
        <v>84</v>
      </c>
      <c r="D189" s="29" t="s">
        <v>85</v>
      </c>
      <c r="E189" s="29" t="s">
        <v>183</v>
      </c>
      <c r="F189" s="29" t="s">
        <v>94</v>
      </c>
      <c r="G189" s="40">
        <f t="shared" si="55"/>
        <v>5985.5</v>
      </c>
      <c r="H189" s="40">
        <f t="shared" si="55"/>
        <v>0</v>
      </c>
      <c r="I189" s="40">
        <f t="shared" si="55"/>
        <v>6030.5</v>
      </c>
      <c r="J189" s="40">
        <f t="shared" si="55"/>
        <v>0</v>
      </c>
    </row>
    <row r="190" spans="1:10" ht="39" x14ac:dyDescent="0.25">
      <c r="A190" s="39" t="s">
        <v>37</v>
      </c>
      <c r="B190" s="12">
        <v>650</v>
      </c>
      <c r="C190" s="29" t="s">
        <v>84</v>
      </c>
      <c r="D190" s="29" t="s">
        <v>85</v>
      </c>
      <c r="E190" s="29" t="s">
        <v>183</v>
      </c>
      <c r="F190" s="29" t="s">
        <v>95</v>
      </c>
      <c r="G190" s="40">
        <v>5985.5</v>
      </c>
      <c r="H190" s="40">
        <v>0</v>
      </c>
      <c r="I190" s="40">
        <v>6030.5</v>
      </c>
      <c r="J190" s="40">
        <v>0</v>
      </c>
    </row>
    <row r="191" spans="1:10" ht="39" x14ac:dyDescent="0.25">
      <c r="A191" s="39" t="s">
        <v>184</v>
      </c>
      <c r="B191" s="12">
        <v>650</v>
      </c>
      <c r="C191" s="29" t="s">
        <v>84</v>
      </c>
      <c r="D191" s="29" t="s">
        <v>85</v>
      </c>
      <c r="E191" s="29" t="s">
        <v>185</v>
      </c>
      <c r="F191" s="29"/>
      <c r="G191" s="40">
        <f t="shared" ref="G191:J193" si="56">SUM(G192)</f>
        <v>2020</v>
      </c>
      <c r="H191" s="40">
        <f t="shared" si="56"/>
        <v>0</v>
      </c>
      <c r="I191" s="40">
        <f t="shared" ref="I191:I193" si="57">SUM(I192)</f>
        <v>2020</v>
      </c>
      <c r="J191" s="40">
        <f t="shared" si="56"/>
        <v>0</v>
      </c>
    </row>
    <row r="192" spans="1:10" x14ac:dyDescent="0.25">
      <c r="A192" s="39" t="s">
        <v>125</v>
      </c>
      <c r="B192" s="12">
        <v>650</v>
      </c>
      <c r="C192" s="29" t="s">
        <v>84</v>
      </c>
      <c r="D192" s="29" t="s">
        <v>85</v>
      </c>
      <c r="E192" s="29" t="s">
        <v>186</v>
      </c>
      <c r="F192" s="29"/>
      <c r="G192" s="40">
        <f t="shared" si="56"/>
        <v>2020</v>
      </c>
      <c r="H192" s="40">
        <f t="shared" si="56"/>
        <v>0</v>
      </c>
      <c r="I192" s="40">
        <f t="shared" si="57"/>
        <v>2020</v>
      </c>
      <c r="J192" s="40">
        <f t="shared" si="56"/>
        <v>0</v>
      </c>
    </row>
    <row r="193" spans="1:12" ht="39" x14ac:dyDescent="0.25">
      <c r="A193" s="39" t="s">
        <v>250</v>
      </c>
      <c r="B193" s="12">
        <v>650</v>
      </c>
      <c r="C193" s="29" t="s">
        <v>84</v>
      </c>
      <c r="D193" s="29" t="s">
        <v>85</v>
      </c>
      <c r="E193" s="29" t="s">
        <v>186</v>
      </c>
      <c r="F193" s="29" t="s">
        <v>94</v>
      </c>
      <c r="G193" s="40">
        <f t="shared" si="56"/>
        <v>2020</v>
      </c>
      <c r="H193" s="40">
        <f t="shared" si="56"/>
        <v>0</v>
      </c>
      <c r="I193" s="40">
        <f t="shared" si="57"/>
        <v>2020</v>
      </c>
      <c r="J193" s="40">
        <f t="shared" si="56"/>
        <v>0</v>
      </c>
    </row>
    <row r="194" spans="1:12" ht="39" x14ac:dyDescent="0.25">
      <c r="A194" s="39" t="s">
        <v>37</v>
      </c>
      <c r="B194" s="12">
        <v>650</v>
      </c>
      <c r="C194" s="29" t="s">
        <v>84</v>
      </c>
      <c r="D194" s="29" t="s">
        <v>85</v>
      </c>
      <c r="E194" s="29" t="s">
        <v>186</v>
      </c>
      <c r="F194" s="29" t="s">
        <v>95</v>
      </c>
      <c r="G194" s="40">
        <v>2020</v>
      </c>
      <c r="H194" s="40">
        <v>0</v>
      </c>
      <c r="I194" s="40">
        <v>2020</v>
      </c>
      <c r="J194" s="40">
        <v>0</v>
      </c>
    </row>
    <row r="195" spans="1:12" s="5" customFormat="1" ht="26.25" x14ac:dyDescent="0.25">
      <c r="A195" s="34" t="s">
        <v>60</v>
      </c>
      <c r="B195" s="18">
        <v>650</v>
      </c>
      <c r="C195" s="37" t="s">
        <v>84</v>
      </c>
      <c r="D195" s="37">
        <v>12</v>
      </c>
      <c r="E195" s="37"/>
      <c r="F195" s="37"/>
      <c r="G195" s="38">
        <f>G196+G202</f>
        <v>160</v>
      </c>
      <c r="H195" s="38">
        <f>H196+H202</f>
        <v>0</v>
      </c>
      <c r="I195" s="38">
        <f>I196+I202</f>
        <v>160</v>
      </c>
      <c r="J195" s="38">
        <f>J196+J202</f>
        <v>0</v>
      </c>
      <c r="K195" s="1"/>
      <c r="L195" s="1"/>
    </row>
    <row r="196" spans="1:12" s="5" customFormat="1" ht="51.75" x14ac:dyDescent="0.25">
      <c r="A196" s="39" t="s">
        <v>61</v>
      </c>
      <c r="B196" s="12">
        <v>650</v>
      </c>
      <c r="C196" s="29" t="s">
        <v>84</v>
      </c>
      <c r="D196" s="29" t="s">
        <v>192</v>
      </c>
      <c r="E196" s="29" t="s">
        <v>190</v>
      </c>
      <c r="F196" s="29"/>
      <c r="G196" s="40">
        <f t="shared" ref="G196:J200" si="58">G197</f>
        <v>10</v>
      </c>
      <c r="H196" s="40">
        <f t="shared" si="58"/>
        <v>0</v>
      </c>
      <c r="I196" s="40">
        <f t="shared" ref="I196:I200" si="59">I197</f>
        <v>10</v>
      </c>
      <c r="J196" s="40">
        <f t="shared" si="58"/>
        <v>0</v>
      </c>
      <c r="K196" s="1"/>
      <c r="L196" s="1"/>
    </row>
    <row r="197" spans="1:12" s="5" customFormat="1" ht="26.25" x14ac:dyDescent="0.25">
      <c r="A197" s="39" t="s">
        <v>308</v>
      </c>
      <c r="B197" s="12">
        <v>650</v>
      </c>
      <c r="C197" s="29" t="s">
        <v>84</v>
      </c>
      <c r="D197" s="29" t="s">
        <v>192</v>
      </c>
      <c r="E197" s="29" t="s">
        <v>193</v>
      </c>
      <c r="F197" s="29"/>
      <c r="G197" s="40">
        <f t="shared" si="58"/>
        <v>10</v>
      </c>
      <c r="H197" s="40">
        <f t="shared" si="58"/>
        <v>0</v>
      </c>
      <c r="I197" s="40">
        <f t="shared" si="59"/>
        <v>10</v>
      </c>
      <c r="J197" s="40">
        <f t="shared" si="58"/>
        <v>0</v>
      </c>
      <c r="K197" s="1"/>
      <c r="L197" s="1"/>
    </row>
    <row r="198" spans="1:12" s="5" customFormat="1" ht="90" x14ac:dyDescent="0.25">
      <c r="A198" s="39" t="s">
        <v>341</v>
      </c>
      <c r="B198" s="12">
        <v>650</v>
      </c>
      <c r="C198" s="29" t="s">
        <v>84</v>
      </c>
      <c r="D198" s="29" t="s">
        <v>192</v>
      </c>
      <c r="E198" s="29" t="s">
        <v>194</v>
      </c>
      <c r="F198" s="29"/>
      <c r="G198" s="40">
        <f t="shared" si="58"/>
        <v>10</v>
      </c>
      <c r="H198" s="40">
        <f t="shared" si="58"/>
        <v>0</v>
      </c>
      <c r="I198" s="40">
        <f t="shared" si="59"/>
        <v>10</v>
      </c>
      <c r="J198" s="40">
        <f t="shared" si="58"/>
        <v>0</v>
      </c>
      <c r="K198" s="1"/>
      <c r="L198" s="1"/>
    </row>
    <row r="199" spans="1:12" s="5" customFormat="1" x14ac:dyDescent="0.25">
      <c r="A199" s="39" t="s">
        <v>166</v>
      </c>
      <c r="B199" s="12">
        <v>650</v>
      </c>
      <c r="C199" s="29" t="s">
        <v>84</v>
      </c>
      <c r="D199" s="29" t="s">
        <v>192</v>
      </c>
      <c r="E199" s="29" t="s">
        <v>195</v>
      </c>
      <c r="F199" s="29"/>
      <c r="G199" s="40">
        <f t="shared" si="58"/>
        <v>10</v>
      </c>
      <c r="H199" s="40">
        <f t="shared" si="58"/>
        <v>0</v>
      </c>
      <c r="I199" s="40">
        <f t="shared" si="59"/>
        <v>10</v>
      </c>
      <c r="J199" s="40">
        <f t="shared" si="58"/>
        <v>0</v>
      </c>
      <c r="K199" s="1"/>
      <c r="L199" s="1"/>
    </row>
    <row r="200" spans="1:12" s="5" customFormat="1" ht="39" x14ac:dyDescent="0.25">
      <c r="A200" s="39" t="s">
        <v>250</v>
      </c>
      <c r="B200" s="12">
        <v>650</v>
      </c>
      <c r="C200" s="29" t="s">
        <v>84</v>
      </c>
      <c r="D200" s="29" t="s">
        <v>192</v>
      </c>
      <c r="E200" s="29" t="s">
        <v>195</v>
      </c>
      <c r="F200" s="29" t="s">
        <v>94</v>
      </c>
      <c r="G200" s="40">
        <f t="shared" si="58"/>
        <v>10</v>
      </c>
      <c r="H200" s="40">
        <f t="shared" si="58"/>
        <v>0</v>
      </c>
      <c r="I200" s="40">
        <f t="shared" si="59"/>
        <v>10</v>
      </c>
      <c r="J200" s="40">
        <f t="shared" si="58"/>
        <v>0</v>
      </c>
      <c r="K200" s="1"/>
      <c r="L200" s="1"/>
    </row>
    <row r="201" spans="1:12" s="5" customFormat="1" ht="39" x14ac:dyDescent="0.25">
      <c r="A201" s="39" t="s">
        <v>37</v>
      </c>
      <c r="B201" s="12">
        <v>650</v>
      </c>
      <c r="C201" s="29" t="s">
        <v>84</v>
      </c>
      <c r="D201" s="29" t="s">
        <v>192</v>
      </c>
      <c r="E201" s="29" t="s">
        <v>195</v>
      </c>
      <c r="F201" s="29" t="s">
        <v>95</v>
      </c>
      <c r="G201" s="40">
        <v>10</v>
      </c>
      <c r="H201" s="40">
        <v>0</v>
      </c>
      <c r="I201" s="40">
        <v>10</v>
      </c>
      <c r="J201" s="40">
        <v>0</v>
      </c>
      <c r="K201" s="1"/>
      <c r="L201" s="1"/>
    </row>
    <row r="202" spans="1:12" s="5" customFormat="1" ht="39" x14ac:dyDescent="0.25">
      <c r="A202" s="39" t="s">
        <v>286</v>
      </c>
      <c r="B202" s="12">
        <v>650</v>
      </c>
      <c r="C202" s="29" t="s">
        <v>84</v>
      </c>
      <c r="D202" s="29">
        <v>12</v>
      </c>
      <c r="E202" s="29" t="s">
        <v>279</v>
      </c>
      <c r="F202" s="29"/>
      <c r="G202" s="40">
        <f t="shared" ref="G202:J204" si="60">SUM(G203)</f>
        <v>150</v>
      </c>
      <c r="H202" s="40">
        <f t="shared" si="60"/>
        <v>0</v>
      </c>
      <c r="I202" s="40">
        <f t="shared" ref="I202:I204" si="61">SUM(I203)</f>
        <v>150</v>
      </c>
      <c r="J202" s="40">
        <f t="shared" si="60"/>
        <v>0</v>
      </c>
      <c r="K202" s="1"/>
      <c r="L202" s="1"/>
    </row>
    <row r="203" spans="1:12" s="5" customFormat="1" ht="26.25" x14ac:dyDescent="0.25">
      <c r="A203" s="39" t="s">
        <v>277</v>
      </c>
      <c r="B203" s="12">
        <v>650</v>
      </c>
      <c r="C203" s="29" t="s">
        <v>84</v>
      </c>
      <c r="D203" s="29" t="s">
        <v>192</v>
      </c>
      <c r="E203" s="29" t="s">
        <v>280</v>
      </c>
      <c r="F203" s="29"/>
      <c r="G203" s="40">
        <f t="shared" si="60"/>
        <v>150</v>
      </c>
      <c r="H203" s="40">
        <f t="shared" si="60"/>
        <v>0</v>
      </c>
      <c r="I203" s="40">
        <f t="shared" si="61"/>
        <v>150</v>
      </c>
      <c r="J203" s="40">
        <f t="shared" si="60"/>
        <v>0</v>
      </c>
      <c r="K203" s="1"/>
      <c r="L203" s="1"/>
    </row>
    <row r="204" spans="1:12" s="5" customFormat="1" ht="39" x14ac:dyDescent="0.25">
      <c r="A204" s="39" t="s">
        <v>278</v>
      </c>
      <c r="B204" s="12">
        <v>650</v>
      </c>
      <c r="C204" s="29" t="s">
        <v>84</v>
      </c>
      <c r="D204" s="29" t="s">
        <v>192</v>
      </c>
      <c r="E204" s="29" t="s">
        <v>281</v>
      </c>
      <c r="F204" s="29"/>
      <c r="G204" s="40">
        <f t="shared" si="60"/>
        <v>150</v>
      </c>
      <c r="H204" s="40">
        <f t="shared" si="60"/>
        <v>0</v>
      </c>
      <c r="I204" s="40">
        <f t="shared" si="61"/>
        <v>150</v>
      </c>
      <c r="J204" s="40">
        <f t="shared" si="60"/>
        <v>0</v>
      </c>
      <c r="K204" s="1"/>
      <c r="L204" s="1"/>
    </row>
    <row r="205" spans="1:12" s="5" customFormat="1" ht="25.5" x14ac:dyDescent="0.25">
      <c r="A205" s="43" t="s">
        <v>456</v>
      </c>
      <c r="B205" s="12">
        <v>650</v>
      </c>
      <c r="C205" s="29" t="s">
        <v>84</v>
      </c>
      <c r="D205" s="29" t="s">
        <v>192</v>
      </c>
      <c r="E205" s="29" t="s">
        <v>457</v>
      </c>
      <c r="F205" s="29"/>
      <c r="G205" s="40">
        <f t="shared" ref="G205:J206" si="62">G206</f>
        <v>150</v>
      </c>
      <c r="H205" s="40">
        <f t="shared" si="62"/>
        <v>0</v>
      </c>
      <c r="I205" s="40">
        <f t="shared" si="62"/>
        <v>150</v>
      </c>
      <c r="J205" s="40">
        <f t="shared" si="62"/>
        <v>0</v>
      </c>
      <c r="K205" s="1"/>
      <c r="L205" s="1"/>
    </row>
    <row r="206" spans="1:12" s="5" customFormat="1" x14ac:dyDescent="0.25">
      <c r="A206" s="39" t="s">
        <v>43</v>
      </c>
      <c r="B206" s="12">
        <v>650</v>
      </c>
      <c r="C206" s="29" t="s">
        <v>84</v>
      </c>
      <c r="D206" s="29" t="s">
        <v>192</v>
      </c>
      <c r="E206" s="29" t="s">
        <v>457</v>
      </c>
      <c r="F206" s="29" t="s">
        <v>109</v>
      </c>
      <c r="G206" s="40">
        <f t="shared" si="62"/>
        <v>150</v>
      </c>
      <c r="H206" s="40">
        <f t="shared" si="62"/>
        <v>0</v>
      </c>
      <c r="I206" s="40">
        <f t="shared" si="62"/>
        <v>150</v>
      </c>
      <c r="J206" s="40">
        <f t="shared" si="62"/>
        <v>0</v>
      </c>
      <c r="K206" s="1"/>
      <c r="L206" s="1"/>
    </row>
    <row r="207" spans="1:12" s="5" customFormat="1" ht="64.5" x14ac:dyDescent="0.25">
      <c r="A207" s="39" t="s">
        <v>477</v>
      </c>
      <c r="B207" s="12">
        <v>650</v>
      </c>
      <c r="C207" s="29" t="s">
        <v>84</v>
      </c>
      <c r="D207" s="29" t="s">
        <v>192</v>
      </c>
      <c r="E207" s="29" t="s">
        <v>457</v>
      </c>
      <c r="F207" s="29" t="s">
        <v>189</v>
      </c>
      <c r="G207" s="40">
        <v>150</v>
      </c>
      <c r="H207" s="40">
        <v>0</v>
      </c>
      <c r="I207" s="40">
        <v>150</v>
      </c>
      <c r="J207" s="40">
        <v>0</v>
      </c>
      <c r="K207" s="1"/>
      <c r="L207" s="1"/>
    </row>
    <row r="208" spans="1:12" s="5" customFormat="1" x14ac:dyDescent="0.25">
      <c r="A208" s="34" t="s">
        <v>62</v>
      </c>
      <c r="B208" s="18">
        <v>650</v>
      </c>
      <c r="C208" s="37" t="s">
        <v>87</v>
      </c>
      <c r="D208" s="37"/>
      <c r="E208" s="37"/>
      <c r="F208" s="37"/>
      <c r="G208" s="38">
        <f>G209+G220+G243</f>
        <v>23451.5</v>
      </c>
      <c r="H208" s="38">
        <f>H209+H220+H243</f>
        <v>0</v>
      </c>
      <c r="I208" s="38">
        <f>I209+I220+I243</f>
        <v>27689.5</v>
      </c>
      <c r="J208" s="38">
        <f>J209+J220+J243</f>
        <v>0</v>
      </c>
      <c r="K208" s="1"/>
      <c r="L208" s="1"/>
    </row>
    <row r="209" spans="1:12" s="5" customFormat="1" x14ac:dyDescent="0.25">
      <c r="A209" s="34" t="s">
        <v>63</v>
      </c>
      <c r="B209" s="18">
        <v>650</v>
      </c>
      <c r="C209" s="37" t="s">
        <v>87</v>
      </c>
      <c r="D209" s="37" t="s">
        <v>81</v>
      </c>
      <c r="E209" s="37"/>
      <c r="F209" s="37"/>
      <c r="G209" s="38">
        <f t="shared" ref="G209:J210" si="63">SUM(G210)</f>
        <v>3349.9</v>
      </c>
      <c r="H209" s="38">
        <f t="shared" si="63"/>
        <v>0</v>
      </c>
      <c r="I209" s="38">
        <f t="shared" si="63"/>
        <v>3349.9</v>
      </c>
      <c r="J209" s="38">
        <f t="shared" si="63"/>
        <v>0</v>
      </c>
      <c r="K209" s="1"/>
      <c r="L209" s="1"/>
    </row>
    <row r="210" spans="1:12" s="5" customFormat="1" ht="51.75" x14ac:dyDescent="0.25">
      <c r="A210" s="39" t="s">
        <v>61</v>
      </c>
      <c r="B210" s="12">
        <v>650</v>
      </c>
      <c r="C210" s="29" t="s">
        <v>87</v>
      </c>
      <c r="D210" s="29" t="s">
        <v>81</v>
      </c>
      <c r="E210" s="29" t="s">
        <v>190</v>
      </c>
      <c r="F210" s="29"/>
      <c r="G210" s="40">
        <f t="shared" si="63"/>
        <v>3349.9</v>
      </c>
      <c r="H210" s="40">
        <f t="shared" si="63"/>
        <v>0</v>
      </c>
      <c r="I210" s="40">
        <f t="shared" si="63"/>
        <v>3349.9</v>
      </c>
      <c r="J210" s="40">
        <f t="shared" si="63"/>
        <v>0</v>
      </c>
      <c r="K210" s="1"/>
      <c r="L210" s="1"/>
    </row>
    <row r="211" spans="1:12" s="5" customFormat="1" ht="26.25" x14ac:dyDescent="0.25">
      <c r="A211" s="39" t="s">
        <v>199</v>
      </c>
      <c r="B211" s="12">
        <v>650</v>
      </c>
      <c r="C211" s="29" t="s">
        <v>87</v>
      </c>
      <c r="D211" s="29" t="s">
        <v>81</v>
      </c>
      <c r="E211" s="29" t="s">
        <v>200</v>
      </c>
      <c r="F211" s="29"/>
      <c r="G211" s="40">
        <f>SUM(G212+G216)</f>
        <v>3349.9</v>
      </c>
      <c r="H211" s="40">
        <f>SUM(H212+H216)</f>
        <v>0</v>
      </c>
      <c r="I211" s="40">
        <f>SUM(I212+I216)</f>
        <v>3349.9</v>
      </c>
      <c r="J211" s="40">
        <f>SUM(J212+J216)</f>
        <v>0</v>
      </c>
      <c r="K211" s="1"/>
      <c r="L211" s="1"/>
    </row>
    <row r="212" spans="1:12" s="5" customFormat="1" ht="77.25" x14ac:dyDescent="0.25">
      <c r="A212" s="39" t="s">
        <v>201</v>
      </c>
      <c r="B212" s="12">
        <v>650</v>
      </c>
      <c r="C212" s="29" t="s">
        <v>87</v>
      </c>
      <c r="D212" s="29" t="s">
        <v>81</v>
      </c>
      <c r="E212" s="29" t="s">
        <v>202</v>
      </c>
      <c r="F212" s="29"/>
      <c r="G212" s="40">
        <f t="shared" ref="G212:J214" si="64">SUM(G213)</f>
        <v>2681.9</v>
      </c>
      <c r="H212" s="40">
        <f t="shared" si="64"/>
        <v>0</v>
      </c>
      <c r="I212" s="40">
        <f t="shared" ref="I212:I214" si="65">SUM(I213)</f>
        <v>2681.9</v>
      </c>
      <c r="J212" s="40">
        <f t="shared" si="64"/>
        <v>0</v>
      </c>
      <c r="K212" s="1"/>
      <c r="L212" s="1"/>
    </row>
    <row r="213" spans="1:12" ht="77.25" x14ac:dyDescent="0.25">
      <c r="A213" s="39" t="s">
        <v>372</v>
      </c>
      <c r="B213" s="12">
        <v>650</v>
      </c>
      <c r="C213" s="29" t="s">
        <v>87</v>
      </c>
      <c r="D213" s="29" t="s">
        <v>81</v>
      </c>
      <c r="E213" s="29" t="s">
        <v>359</v>
      </c>
      <c r="F213" s="29"/>
      <c r="G213" s="40">
        <f t="shared" si="64"/>
        <v>2681.9</v>
      </c>
      <c r="H213" s="40">
        <f t="shared" si="64"/>
        <v>0</v>
      </c>
      <c r="I213" s="40">
        <f t="shared" si="65"/>
        <v>2681.9</v>
      </c>
      <c r="J213" s="40">
        <f t="shared" si="64"/>
        <v>0</v>
      </c>
    </row>
    <row r="214" spans="1:12" x14ac:dyDescent="0.25">
      <c r="A214" s="39" t="s">
        <v>43</v>
      </c>
      <c r="B214" s="12">
        <v>650</v>
      </c>
      <c r="C214" s="29" t="s">
        <v>87</v>
      </c>
      <c r="D214" s="29" t="s">
        <v>81</v>
      </c>
      <c r="E214" s="29" t="s">
        <v>359</v>
      </c>
      <c r="F214" s="29">
        <v>800</v>
      </c>
      <c r="G214" s="40">
        <f t="shared" si="64"/>
        <v>2681.9</v>
      </c>
      <c r="H214" s="40">
        <f t="shared" si="64"/>
        <v>0</v>
      </c>
      <c r="I214" s="40">
        <f t="shared" si="65"/>
        <v>2681.9</v>
      </c>
      <c r="J214" s="40">
        <f t="shared" si="64"/>
        <v>0</v>
      </c>
    </row>
    <row r="215" spans="1:12" ht="64.5" x14ac:dyDescent="0.25">
      <c r="A215" s="39" t="s">
        <v>251</v>
      </c>
      <c r="B215" s="12">
        <v>650</v>
      </c>
      <c r="C215" s="29" t="s">
        <v>87</v>
      </c>
      <c r="D215" s="29" t="s">
        <v>81</v>
      </c>
      <c r="E215" s="29" t="s">
        <v>359</v>
      </c>
      <c r="F215" s="29">
        <v>810</v>
      </c>
      <c r="G215" s="40">
        <v>2681.9</v>
      </c>
      <c r="H215" s="40">
        <v>0</v>
      </c>
      <c r="I215" s="40">
        <v>2681.9</v>
      </c>
      <c r="J215" s="40">
        <v>0</v>
      </c>
    </row>
    <row r="216" spans="1:12" ht="39" x14ac:dyDescent="0.25">
      <c r="A216" s="39" t="s">
        <v>203</v>
      </c>
      <c r="B216" s="12">
        <v>650</v>
      </c>
      <c r="C216" s="29" t="s">
        <v>87</v>
      </c>
      <c r="D216" s="29" t="s">
        <v>81</v>
      </c>
      <c r="E216" s="29" t="s">
        <v>282</v>
      </c>
      <c r="F216" s="29"/>
      <c r="G216" s="40">
        <f>G217</f>
        <v>668</v>
      </c>
      <c r="H216" s="40">
        <f>H217</f>
        <v>0</v>
      </c>
      <c r="I216" s="40">
        <f>I217</f>
        <v>668</v>
      </c>
      <c r="J216" s="40">
        <f>J217</f>
        <v>0</v>
      </c>
    </row>
    <row r="217" spans="1:12" x14ac:dyDescent="0.25">
      <c r="A217" s="39" t="s">
        <v>166</v>
      </c>
      <c r="B217" s="12">
        <v>650</v>
      </c>
      <c r="C217" s="29" t="s">
        <v>87</v>
      </c>
      <c r="D217" s="29" t="s">
        <v>81</v>
      </c>
      <c r="E217" s="29" t="s">
        <v>283</v>
      </c>
      <c r="F217" s="29"/>
      <c r="G217" s="40">
        <f t="shared" ref="G217:J218" si="66">SUM(G218)</f>
        <v>668</v>
      </c>
      <c r="H217" s="40">
        <f t="shared" si="66"/>
        <v>0</v>
      </c>
      <c r="I217" s="40">
        <f t="shared" si="66"/>
        <v>668</v>
      </c>
      <c r="J217" s="40">
        <f t="shared" si="66"/>
        <v>0</v>
      </c>
    </row>
    <row r="218" spans="1:12" ht="39" x14ac:dyDescent="0.25">
      <c r="A218" s="39" t="s">
        <v>250</v>
      </c>
      <c r="B218" s="12">
        <v>650</v>
      </c>
      <c r="C218" s="29" t="s">
        <v>87</v>
      </c>
      <c r="D218" s="29" t="s">
        <v>81</v>
      </c>
      <c r="E218" s="29" t="s">
        <v>283</v>
      </c>
      <c r="F218" s="29" t="s">
        <v>94</v>
      </c>
      <c r="G218" s="40">
        <f t="shared" si="66"/>
        <v>668</v>
      </c>
      <c r="H218" s="40">
        <f t="shared" si="66"/>
        <v>0</v>
      </c>
      <c r="I218" s="40">
        <f t="shared" si="66"/>
        <v>668</v>
      </c>
      <c r="J218" s="40">
        <f t="shared" si="66"/>
        <v>0</v>
      </c>
    </row>
    <row r="219" spans="1:12" ht="39" x14ac:dyDescent="0.25">
      <c r="A219" s="39" t="s">
        <v>37</v>
      </c>
      <c r="B219" s="12">
        <v>650</v>
      </c>
      <c r="C219" s="29" t="s">
        <v>87</v>
      </c>
      <c r="D219" s="29" t="s">
        <v>81</v>
      </c>
      <c r="E219" s="29" t="s">
        <v>283</v>
      </c>
      <c r="F219" s="29" t="s">
        <v>95</v>
      </c>
      <c r="G219" s="40">
        <v>668</v>
      </c>
      <c r="H219" s="40">
        <v>0</v>
      </c>
      <c r="I219" s="40">
        <v>668</v>
      </c>
      <c r="J219" s="40">
        <v>0</v>
      </c>
    </row>
    <row r="220" spans="1:12" x14ac:dyDescent="0.25">
      <c r="A220" s="16" t="s">
        <v>64</v>
      </c>
      <c r="B220" s="18">
        <v>650</v>
      </c>
      <c r="C220" s="18" t="s">
        <v>87</v>
      </c>
      <c r="D220" s="18" t="s">
        <v>82</v>
      </c>
      <c r="E220" s="18"/>
      <c r="F220" s="18"/>
      <c r="G220" s="38">
        <f>SUM(G221+G232)</f>
        <v>142.29999999999998</v>
      </c>
      <c r="H220" s="38">
        <f>SUM(H221+H232)</f>
        <v>0</v>
      </c>
      <c r="I220" s="38">
        <f>SUM(I221+I232)</f>
        <v>4380.3</v>
      </c>
      <c r="J220" s="38">
        <f>SUM(J221+J232)</f>
        <v>0</v>
      </c>
    </row>
    <row r="221" spans="1:12" ht="51.75" x14ac:dyDescent="0.25">
      <c r="A221" s="39" t="s">
        <v>61</v>
      </c>
      <c r="B221" s="12">
        <v>650</v>
      </c>
      <c r="C221" s="29" t="s">
        <v>87</v>
      </c>
      <c r="D221" s="29" t="s">
        <v>82</v>
      </c>
      <c r="E221" s="29" t="s">
        <v>190</v>
      </c>
      <c r="F221" s="29"/>
      <c r="G221" s="40">
        <f>SUM(G222+G227)</f>
        <v>3</v>
      </c>
      <c r="H221" s="40">
        <f>SUM(H222+H227)</f>
        <v>0</v>
      </c>
      <c r="I221" s="40">
        <f>SUM(I222+I227)</f>
        <v>4241</v>
      </c>
      <c r="J221" s="40">
        <f>SUM(J222+J227)</f>
        <v>0</v>
      </c>
    </row>
    <row r="222" spans="1:12" ht="39" x14ac:dyDescent="0.25">
      <c r="A222" s="39" t="s">
        <v>191</v>
      </c>
      <c r="B222" s="12">
        <v>650</v>
      </c>
      <c r="C222" s="29" t="s">
        <v>87</v>
      </c>
      <c r="D222" s="29" t="s">
        <v>82</v>
      </c>
      <c r="E222" s="29" t="s">
        <v>196</v>
      </c>
      <c r="F222" s="29"/>
      <c r="G222" s="40">
        <f>SUM(G223)</f>
        <v>3</v>
      </c>
      <c r="H222" s="40">
        <f>SUM(H223)</f>
        <v>0</v>
      </c>
      <c r="I222" s="40">
        <f>SUM(I223)</f>
        <v>3</v>
      </c>
      <c r="J222" s="40">
        <f>SUM(J223)</f>
        <v>0</v>
      </c>
    </row>
    <row r="223" spans="1:12" ht="39" x14ac:dyDescent="0.25">
      <c r="A223" s="39" t="s">
        <v>197</v>
      </c>
      <c r="B223" s="12">
        <v>650</v>
      </c>
      <c r="C223" s="29" t="s">
        <v>87</v>
      </c>
      <c r="D223" s="29" t="s">
        <v>82</v>
      </c>
      <c r="E223" s="29" t="s">
        <v>198</v>
      </c>
      <c r="F223" s="29"/>
      <c r="G223" s="40">
        <f>G224</f>
        <v>3</v>
      </c>
      <c r="H223" s="40">
        <f t="shared" ref="H223:J223" si="67">H224</f>
        <v>0</v>
      </c>
      <c r="I223" s="40">
        <f t="shared" si="67"/>
        <v>3</v>
      </c>
      <c r="J223" s="40">
        <f t="shared" si="67"/>
        <v>0</v>
      </c>
    </row>
    <row r="224" spans="1:12" x14ac:dyDescent="0.25">
      <c r="A224" s="39" t="s">
        <v>166</v>
      </c>
      <c r="B224" s="12">
        <v>650</v>
      </c>
      <c r="C224" s="29" t="s">
        <v>87</v>
      </c>
      <c r="D224" s="29" t="s">
        <v>82</v>
      </c>
      <c r="E224" s="29" t="s">
        <v>360</v>
      </c>
      <c r="F224" s="29"/>
      <c r="G224" s="40">
        <f t="shared" ref="G224:J225" si="68">G225</f>
        <v>3</v>
      </c>
      <c r="H224" s="40">
        <f t="shared" si="68"/>
        <v>0</v>
      </c>
      <c r="I224" s="40">
        <f t="shared" si="68"/>
        <v>3</v>
      </c>
      <c r="J224" s="40">
        <f t="shared" si="68"/>
        <v>0</v>
      </c>
    </row>
    <row r="225" spans="1:10" ht="39" x14ac:dyDescent="0.25">
      <c r="A225" s="39" t="s">
        <v>250</v>
      </c>
      <c r="B225" s="12">
        <v>650</v>
      </c>
      <c r="C225" s="29" t="s">
        <v>87</v>
      </c>
      <c r="D225" s="29" t="s">
        <v>82</v>
      </c>
      <c r="E225" s="29" t="s">
        <v>360</v>
      </c>
      <c r="F225" s="29" t="s">
        <v>94</v>
      </c>
      <c r="G225" s="40">
        <f t="shared" si="68"/>
        <v>3</v>
      </c>
      <c r="H225" s="40">
        <f t="shared" si="68"/>
        <v>0</v>
      </c>
      <c r="I225" s="40">
        <f t="shared" si="68"/>
        <v>3</v>
      </c>
      <c r="J225" s="40">
        <f t="shared" si="68"/>
        <v>0</v>
      </c>
    </row>
    <row r="226" spans="1:10" ht="39" x14ac:dyDescent="0.25">
      <c r="A226" s="39" t="s">
        <v>37</v>
      </c>
      <c r="B226" s="12">
        <v>650</v>
      </c>
      <c r="C226" s="29" t="s">
        <v>87</v>
      </c>
      <c r="D226" s="29" t="s">
        <v>82</v>
      </c>
      <c r="E226" s="29" t="s">
        <v>360</v>
      </c>
      <c r="F226" s="29" t="s">
        <v>95</v>
      </c>
      <c r="G226" s="40">
        <v>3</v>
      </c>
      <c r="H226" s="40">
        <v>0</v>
      </c>
      <c r="I226" s="40">
        <v>3</v>
      </c>
      <c r="J226" s="40">
        <v>0</v>
      </c>
    </row>
    <row r="227" spans="1:10" ht="26.25" x14ac:dyDescent="0.25">
      <c r="A227" s="11" t="s">
        <v>199</v>
      </c>
      <c r="B227" s="12">
        <v>650</v>
      </c>
      <c r="C227" s="12" t="s">
        <v>87</v>
      </c>
      <c r="D227" s="12" t="s">
        <v>82</v>
      </c>
      <c r="E227" s="12" t="s">
        <v>200</v>
      </c>
      <c r="F227" s="12"/>
      <c r="G227" s="14">
        <f t="shared" ref="G227:J230" si="69">G228</f>
        <v>0</v>
      </c>
      <c r="H227" s="14">
        <f t="shared" si="69"/>
        <v>0</v>
      </c>
      <c r="I227" s="14">
        <f t="shared" ref="I227:I230" si="70">I228</f>
        <v>4238</v>
      </c>
      <c r="J227" s="14">
        <f t="shared" si="69"/>
        <v>0</v>
      </c>
    </row>
    <row r="228" spans="1:10" ht="64.5" x14ac:dyDescent="0.25">
      <c r="A228" s="11" t="s">
        <v>503</v>
      </c>
      <c r="B228" s="12">
        <v>650</v>
      </c>
      <c r="C228" s="12" t="s">
        <v>87</v>
      </c>
      <c r="D228" s="12" t="s">
        <v>82</v>
      </c>
      <c r="E228" s="12" t="s">
        <v>501</v>
      </c>
      <c r="F228" s="12"/>
      <c r="G228" s="14">
        <f t="shared" si="69"/>
        <v>0</v>
      </c>
      <c r="H228" s="14">
        <f t="shared" si="69"/>
        <v>0</v>
      </c>
      <c r="I228" s="14">
        <f t="shared" si="70"/>
        <v>4238</v>
      </c>
      <c r="J228" s="14">
        <f t="shared" si="69"/>
        <v>0</v>
      </c>
    </row>
    <row r="229" spans="1:10" ht="39" x14ac:dyDescent="0.25">
      <c r="A229" s="11" t="s">
        <v>504</v>
      </c>
      <c r="B229" s="12">
        <v>650</v>
      </c>
      <c r="C229" s="12" t="s">
        <v>87</v>
      </c>
      <c r="D229" s="12" t="s">
        <v>82</v>
      </c>
      <c r="E229" s="12" t="s">
        <v>502</v>
      </c>
      <c r="F229" s="12"/>
      <c r="G229" s="14">
        <f t="shared" si="69"/>
        <v>0</v>
      </c>
      <c r="H229" s="14">
        <f t="shared" si="69"/>
        <v>0</v>
      </c>
      <c r="I229" s="14">
        <f t="shared" si="70"/>
        <v>4238</v>
      </c>
      <c r="J229" s="14">
        <f t="shared" si="69"/>
        <v>0</v>
      </c>
    </row>
    <row r="230" spans="1:10" ht="39" x14ac:dyDescent="0.25">
      <c r="A230" s="39" t="s">
        <v>250</v>
      </c>
      <c r="B230" s="12">
        <v>650</v>
      </c>
      <c r="C230" s="12" t="s">
        <v>87</v>
      </c>
      <c r="D230" s="12" t="s">
        <v>82</v>
      </c>
      <c r="E230" s="12" t="s">
        <v>502</v>
      </c>
      <c r="F230" s="12" t="s">
        <v>94</v>
      </c>
      <c r="G230" s="14">
        <f t="shared" si="69"/>
        <v>0</v>
      </c>
      <c r="H230" s="14">
        <f t="shared" si="69"/>
        <v>0</v>
      </c>
      <c r="I230" s="14">
        <f t="shared" si="70"/>
        <v>4238</v>
      </c>
      <c r="J230" s="14">
        <f t="shared" si="69"/>
        <v>0</v>
      </c>
    </row>
    <row r="231" spans="1:10" ht="39" x14ac:dyDescent="0.25">
      <c r="A231" s="39" t="s">
        <v>37</v>
      </c>
      <c r="B231" s="12">
        <v>650</v>
      </c>
      <c r="C231" s="12" t="s">
        <v>87</v>
      </c>
      <c r="D231" s="12" t="s">
        <v>82</v>
      </c>
      <c r="E231" s="12" t="s">
        <v>502</v>
      </c>
      <c r="F231" s="12" t="s">
        <v>95</v>
      </c>
      <c r="G231" s="14">
        <v>0</v>
      </c>
      <c r="H231" s="14">
        <v>0</v>
      </c>
      <c r="I231" s="14">
        <v>4238</v>
      </c>
      <c r="J231" s="14">
        <v>0</v>
      </c>
    </row>
    <row r="232" spans="1:10" ht="26.25" x14ac:dyDescent="0.25">
      <c r="A232" s="39" t="s">
        <v>52</v>
      </c>
      <c r="B232" s="12">
        <v>650</v>
      </c>
      <c r="C232" s="29" t="s">
        <v>87</v>
      </c>
      <c r="D232" s="29" t="s">
        <v>82</v>
      </c>
      <c r="E232" s="29" t="s">
        <v>217</v>
      </c>
      <c r="F232" s="29"/>
      <c r="G232" s="40">
        <f>G233+G238</f>
        <v>139.29999999999998</v>
      </c>
      <c r="H232" s="40">
        <f>H233+H238</f>
        <v>0</v>
      </c>
      <c r="I232" s="40">
        <f>I233+I238</f>
        <v>139.29999999999998</v>
      </c>
      <c r="J232" s="40">
        <f>J233+J238</f>
        <v>0</v>
      </c>
    </row>
    <row r="233" spans="1:10" ht="64.5" x14ac:dyDescent="0.25">
      <c r="A233" s="39" t="s">
        <v>218</v>
      </c>
      <c r="B233" s="12">
        <v>650</v>
      </c>
      <c r="C233" s="29" t="s">
        <v>87</v>
      </c>
      <c r="D233" s="29" t="s">
        <v>82</v>
      </c>
      <c r="E233" s="29" t="s">
        <v>219</v>
      </c>
      <c r="F233" s="29"/>
      <c r="G233" s="40">
        <f t="shared" ref="G233:J236" si="71">G234</f>
        <v>11.6</v>
      </c>
      <c r="H233" s="40">
        <f t="shared" si="71"/>
        <v>0</v>
      </c>
      <c r="I233" s="40">
        <f t="shared" ref="I233:I236" si="72">I234</f>
        <v>11.6</v>
      </c>
      <c r="J233" s="40">
        <f t="shared" si="71"/>
        <v>0</v>
      </c>
    </row>
    <row r="234" spans="1:10" ht="51.75" x14ac:dyDescent="0.25">
      <c r="A234" s="39" t="s">
        <v>226</v>
      </c>
      <c r="B234" s="12">
        <v>650</v>
      </c>
      <c r="C234" s="29" t="s">
        <v>87</v>
      </c>
      <c r="D234" s="29" t="s">
        <v>82</v>
      </c>
      <c r="E234" s="29" t="s">
        <v>227</v>
      </c>
      <c r="F234" s="29"/>
      <c r="G234" s="40">
        <f t="shared" si="71"/>
        <v>11.6</v>
      </c>
      <c r="H234" s="40">
        <f t="shared" si="71"/>
        <v>0</v>
      </c>
      <c r="I234" s="40">
        <f t="shared" si="72"/>
        <v>11.6</v>
      </c>
      <c r="J234" s="40">
        <f t="shared" si="71"/>
        <v>0</v>
      </c>
    </row>
    <row r="235" spans="1:10" x14ac:dyDescent="0.25">
      <c r="A235" s="39" t="s">
        <v>166</v>
      </c>
      <c r="B235" s="12">
        <v>650</v>
      </c>
      <c r="C235" s="29" t="s">
        <v>87</v>
      </c>
      <c r="D235" s="29" t="s">
        <v>82</v>
      </c>
      <c r="E235" s="29" t="s">
        <v>228</v>
      </c>
      <c r="F235" s="29"/>
      <c r="G235" s="40">
        <f t="shared" si="71"/>
        <v>11.6</v>
      </c>
      <c r="H235" s="40">
        <f t="shared" si="71"/>
        <v>0</v>
      </c>
      <c r="I235" s="40">
        <f t="shared" si="72"/>
        <v>11.6</v>
      </c>
      <c r="J235" s="40">
        <f t="shared" si="71"/>
        <v>0</v>
      </c>
    </row>
    <row r="236" spans="1:10" ht="39" x14ac:dyDescent="0.25">
      <c r="A236" s="39" t="s">
        <v>250</v>
      </c>
      <c r="B236" s="12">
        <v>650</v>
      </c>
      <c r="C236" s="29" t="s">
        <v>87</v>
      </c>
      <c r="D236" s="29" t="s">
        <v>82</v>
      </c>
      <c r="E236" s="29" t="s">
        <v>228</v>
      </c>
      <c r="F236" s="29" t="s">
        <v>94</v>
      </c>
      <c r="G236" s="40">
        <f t="shared" si="71"/>
        <v>11.6</v>
      </c>
      <c r="H236" s="40">
        <f t="shared" si="71"/>
        <v>0</v>
      </c>
      <c r="I236" s="40">
        <f t="shared" si="72"/>
        <v>11.6</v>
      </c>
      <c r="J236" s="40">
        <f t="shared" si="71"/>
        <v>0</v>
      </c>
    </row>
    <row r="237" spans="1:10" ht="39" x14ac:dyDescent="0.25">
      <c r="A237" s="39" t="s">
        <v>37</v>
      </c>
      <c r="B237" s="12">
        <v>650</v>
      </c>
      <c r="C237" s="29" t="s">
        <v>87</v>
      </c>
      <c r="D237" s="29" t="s">
        <v>82</v>
      </c>
      <c r="E237" s="29" t="s">
        <v>228</v>
      </c>
      <c r="F237" s="29" t="s">
        <v>95</v>
      </c>
      <c r="G237" s="40">
        <v>11.6</v>
      </c>
      <c r="H237" s="40">
        <v>0</v>
      </c>
      <c r="I237" s="40">
        <v>11.6</v>
      </c>
      <c r="J237" s="40">
        <v>0</v>
      </c>
    </row>
    <row r="238" spans="1:10" ht="39" x14ac:dyDescent="0.25">
      <c r="A238" s="39" t="s">
        <v>232</v>
      </c>
      <c r="B238" s="12">
        <v>650</v>
      </c>
      <c r="C238" s="29" t="s">
        <v>87</v>
      </c>
      <c r="D238" s="29" t="s">
        <v>82</v>
      </c>
      <c r="E238" s="29" t="s">
        <v>234</v>
      </c>
      <c r="F238" s="29"/>
      <c r="G238" s="40">
        <f t="shared" ref="G238:J241" si="73">G239</f>
        <v>127.69999999999999</v>
      </c>
      <c r="H238" s="40">
        <f t="shared" si="73"/>
        <v>0</v>
      </c>
      <c r="I238" s="40">
        <f t="shared" ref="I238:I241" si="74">I239</f>
        <v>127.69999999999999</v>
      </c>
      <c r="J238" s="40">
        <f t="shared" si="73"/>
        <v>0</v>
      </c>
    </row>
    <row r="239" spans="1:10" ht="39" x14ac:dyDescent="0.25">
      <c r="A239" s="39" t="s">
        <v>252</v>
      </c>
      <c r="B239" s="12">
        <v>650</v>
      </c>
      <c r="C239" s="29" t="s">
        <v>87</v>
      </c>
      <c r="D239" s="29" t="s">
        <v>82</v>
      </c>
      <c r="E239" s="29" t="s">
        <v>275</v>
      </c>
      <c r="F239" s="29"/>
      <c r="G239" s="40">
        <f t="shared" si="73"/>
        <v>127.69999999999999</v>
      </c>
      <c r="H239" s="40">
        <f t="shared" si="73"/>
        <v>0</v>
      </c>
      <c r="I239" s="40">
        <f t="shared" si="74"/>
        <v>127.69999999999999</v>
      </c>
      <c r="J239" s="40">
        <f t="shared" si="73"/>
        <v>0</v>
      </c>
    </row>
    <row r="240" spans="1:10" x14ac:dyDescent="0.25">
      <c r="A240" s="39" t="s">
        <v>166</v>
      </c>
      <c r="B240" s="12">
        <v>650</v>
      </c>
      <c r="C240" s="29" t="s">
        <v>87</v>
      </c>
      <c r="D240" s="29" t="s">
        <v>82</v>
      </c>
      <c r="E240" s="29" t="s">
        <v>358</v>
      </c>
      <c r="F240" s="29"/>
      <c r="G240" s="40">
        <f t="shared" si="73"/>
        <v>127.69999999999999</v>
      </c>
      <c r="H240" s="40">
        <f t="shared" si="73"/>
        <v>0</v>
      </c>
      <c r="I240" s="40">
        <f t="shared" si="74"/>
        <v>127.69999999999999</v>
      </c>
      <c r="J240" s="40">
        <f t="shared" si="73"/>
        <v>0</v>
      </c>
    </row>
    <row r="241" spans="1:12" ht="39" x14ac:dyDescent="0.25">
      <c r="A241" s="39" t="s">
        <v>250</v>
      </c>
      <c r="B241" s="12">
        <v>650</v>
      </c>
      <c r="C241" s="29" t="s">
        <v>87</v>
      </c>
      <c r="D241" s="29" t="s">
        <v>82</v>
      </c>
      <c r="E241" s="29" t="s">
        <v>358</v>
      </c>
      <c r="F241" s="29" t="s">
        <v>94</v>
      </c>
      <c r="G241" s="40">
        <f t="shared" si="73"/>
        <v>127.69999999999999</v>
      </c>
      <c r="H241" s="40">
        <f t="shared" si="73"/>
        <v>0</v>
      </c>
      <c r="I241" s="40">
        <f t="shared" si="74"/>
        <v>127.69999999999999</v>
      </c>
      <c r="J241" s="40">
        <f t="shared" si="73"/>
        <v>0</v>
      </c>
    </row>
    <row r="242" spans="1:12" ht="39" x14ac:dyDescent="0.25">
      <c r="A242" s="39" t="s">
        <v>37</v>
      </c>
      <c r="B242" s="12">
        <v>650</v>
      </c>
      <c r="C242" s="29" t="s">
        <v>87</v>
      </c>
      <c r="D242" s="29" t="s">
        <v>82</v>
      </c>
      <c r="E242" s="29" t="s">
        <v>358</v>
      </c>
      <c r="F242" s="29" t="s">
        <v>95</v>
      </c>
      <c r="G242" s="40">
        <f>138.1-10.4</f>
        <v>127.69999999999999</v>
      </c>
      <c r="H242" s="40">
        <v>0</v>
      </c>
      <c r="I242" s="40">
        <f>138.1-10.4</f>
        <v>127.69999999999999</v>
      </c>
      <c r="J242" s="40">
        <v>0</v>
      </c>
    </row>
    <row r="243" spans="1:12" x14ac:dyDescent="0.25">
      <c r="A243" s="34" t="s">
        <v>65</v>
      </c>
      <c r="B243" s="18">
        <v>650</v>
      </c>
      <c r="C243" s="37" t="s">
        <v>87</v>
      </c>
      <c r="D243" s="37" t="s">
        <v>83</v>
      </c>
      <c r="E243" s="37"/>
      <c r="F243" s="37"/>
      <c r="G243" s="38">
        <f>G244</f>
        <v>19959.3</v>
      </c>
      <c r="H243" s="38">
        <f>H244</f>
        <v>0</v>
      </c>
      <c r="I243" s="38">
        <f>I244</f>
        <v>19959.3</v>
      </c>
      <c r="J243" s="38">
        <f>J244</f>
        <v>0</v>
      </c>
    </row>
    <row r="244" spans="1:12" ht="39" x14ac:dyDescent="0.25">
      <c r="A244" s="39" t="s">
        <v>66</v>
      </c>
      <c r="B244" s="12">
        <v>650</v>
      </c>
      <c r="C244" s="29" t="s">
        <v>87</v>
      </c>
      <c r="D244" s="29" t="s">
        <v>83</v>
      </c>
      <c r="E244" s="29" t="s">
        <v>204</v>
      </c>
      <c r="F244" s="29"/>
      <c r="G244" s="40">
        <f>SUM(G245)</f>
        <v>19959.3</v>
      </c>
      <c r="H244" s="40">
        <f>SUM(H245)</f>
        <v>0</v>
      </c>
      <c r="I244" s="40">
        <f>SUM(I245)</f>
        <v>19959.3</v>
      </c>
      <c r="J244" s="40">
        <f>SUM(J245)</f>
        <v>0</v>
      </c>
    </row>
    <row r="245" spans="1:12" ht="26.25" x14ac:dyDescent="0.25">
      <c r="A245" s="39" t="s">
        <v>205</v>
      </c>
      <c r="B245" s="12">
        <v>650</v>
      </c>
      <c r="C245" s="29" t="s">
        <v>87</v>
      </c>
      <c r="D245" s="29" t="s">
        <v>83</v>
      </c>
      <c r="E245" s="29" t="s">
        <v>206</v>
      </c>
      <c r="F245" s="29"/>
      <c r="G245" s="40">
        <f>G246+G253+G257+G261</f>
        <v>19959.3</v>
      </c>
      <c r="H245" s="40">
        <f>H246+H253+H257+H261</f>
        <v>0</v>
      </c>
      <c r="I245" s="40">
        <f>I246+I253+I257+I261</f>
        <v>19959.3</v>
      </c>
      <c r="J245" s="40">
        <f>J246+J253+J257+J261</f>
        <v>0</v>
      </c>
    </row>
    <row r="246" spans="1:12" ht="26.25" x14ac:dyDescent="0.25">
      <c r="A246" s="39" t="s">
        <v>207</v>
      </c>
      <c r="B246" s="12">
        <v>650</v>
      </c>
      <c r="C246" s="29" t="s">
        <v>87</v>
      </c>
      <c r="D246" s="29" t="s">
        <v>83</v>
      </c>
      <c r="E246" s="29" t="s">
        <v>208</v>
      </c>
      <c r="F246" s="29"/>
      <c r="G246" s="40">
        <f>SUM(G247)+G250</f>
        <v>17395.8</v>
      </c>
      <c r="H246" s="40">
        <f>SUM(H247)+H250</f>
        <v>0</v>
      </c>
      <c r="I246" s="40">
        <f>SUM(I247)+I250</f>
        <v>17395.8</v>
      </c>
      <c r="J246" s="40">
        <f>SUM(J247)+J250</f>
        <v>0</v>
      </c>
    </row>
    <row r="247" spans="1:12" x14ac:dyDescent="0.25">
      <c r="A247" s="39" t="s">
        <v>125</v>
      </c>
      <c r="B247" s="12">
        <v>650</v>
      </c>
      <c r="C247" s="29" t="s">
        <v>87</v>
      </c>
      <c r="D247" s="29" t="s">
        <v>83</v>
      </c>
      <c r="E247" s="29" t="s">
        <v>209</v>
      </c>
      <c r="F247" s="29"/>
      <c r="G247" s="40">
        <f t="shared" ref="G247:J248" si="75">SUM(G248)</f>
        <v>15229.2</v>
      </c>
      <c r="H247" s="40">
        <f t="shared" si="75"/>
        <v>0</v>
      </c>
      <c r="I247" s="40">
        <f t="shared" si="75"/>
        <v>15229.2</v>
      </c>
      <c r="J247" s="40">
        <f t="shared" si="75"/>
        <v>0</v>
      </c>
    </row>
    <row r="248" spans="1:12" ht="39" x14ac:dyDescent="0.25">
      <c r="A248" s="39" t="s">
        <v>250</v>
      </c>
      <c r="B248" s="12">
        <v>650</v>
      </c>
      <c r="C248" s="29" t="s">
        <v>87</v>
      </c>
      <c r="D248" s="29" t="s">
        <v>83</v>
      </c>
      <c r="E248" s="29" t="s">
        <v>209</v>
      </c>
      <c r="F248" s="29" t="s">
        <v>94</v>
      </c>
      <c r="G248" s="40">
        <f t="shared" si="75"/>
        <v>15229.2</v>
      </c>
      <c r="H248" s="40">
        <f t="shared" si="75"/>
        <v>0</v>
      </c>
      <c r="I248" s="40">
        <f t="shared" si="75"/>
        <v>15229.2</v>
      </c>
      <c r="J248" s="40">
        <f t="shared" si="75"/>
        <v>0</v>
      </c>
    </row>
    <row r="249" spans="1:12" ht="39" x14ac:dyDescent="0.25">
      <c r="A249" s="39" t="s">
        <v>37</v>
      </c>
      <c r="B249" s="12">
        <v>650</v>
      </c>
      <c r="C249" s="29" t="s">
        <v>87</v>
      </c>
      <c r="D249" s="29" t="s">
        <v>83</v>
      </c>
      <c r="E249" s="29" t="s">
        <v>209</v>
      </c>
      <c r="F249" s="29" t="s">
        <v>95</v>
      </c>
      <c r="G249" s="40">
        <v>15229.2</v>
      </c>
      <c r="H249" s="40">
        <v>0</v>
      </c>
      <c r="I249" s="40">
        <v>15229.2</v>
      </c>
      <c r="J249" s="40">
        <v>0</v>
      </c>
    </row>
    <row r="250" spans="1:12" ht="64.5" x14ac:dyDescent="0.25">
      <c r="A250" s="39" t="s">
        <v>454</v>
      </c>
      <c r="B250" s="12">
        <v>650</v>
      </c>
      <c r="C250" s="29" t="s">
        <v>87</v>
      </c>
      <c r="D250" s="29" t="s">
        <v>83</v>
      </c>
      <c r="E250" s="29" t="s">
        <v>458</v>
      </c>
      <c r="F250" s="29"/>
      <c r="G250" s="40">
        <f t="shared" ref="G250:J251" si="76">G251</f>
        <v>2166.6</v>
      </c>
      <c r="H250" s="40">
        <f t="shared" si="76"/>
        <v>0</v>
      </c>
      <c r="I250" s="40">
        <f t="shared" si="76"/>
        <v>2166.6</v>
      </c>
      <c r="J250" s="40">
        <f t="shared" si="76"/>
        <v>0</v>
      </c>
    </row>
    <row r="251" spans="1:12" x14ac:dyDescent="0.25">
      <c r="A251" s="39" t="s">
        <v>43</v>
      </c>
      <c r="B251" s="12">
        <v>650</v>
      </c>
      <c r="C251" s="29" t="s">
        <v>87</v>
      </c>
      <c r="D251" s="29" t="s">
        <v>83</v>
      </c>
      <c r="E251" s="29" t="s">
        <v>458</v>
      </c>
      <c r="F251" s="29" t="s">
        <v>109</v>
      </c>
      <c r="G251" s="40">
        <f t="shared" si="76"/>
        <v>2166.6</v>
      </c>
      <c r="H251" s="40">
        <f t="shared" si="76"/>
        <v>0</v>
      </c>
      <c r="I251" s="40">
        <f t="shared" si="76"/>
        <v>2166.6</v>
      </c>
      <c r="J251" s="40">
        <f t="shared" si="76"/>
        <v>0</v>
      </c>
    </row>
    <row r="252" spans="1:12" s="5" customFormat="1" ht="64.5" x14ac:dyDescent="0.25">
      <c r="A252" s="39" t="s">
        <v>477</v>
      </c>
      <c r="B252" s="12">
        <v>650</v>
      </c>
      <c r="C252" s="29" t="s">
        <v>87</v>
      </c>
      <c r="D252" s="29" t="s">
        <v>83</v>
      </c>
      <c r="E252" s="29" t="s">
        <v>458</v>
      </c>
      <c r="F252" s="29" t="s">
        <v>189</v>
      </c>
      <c r="G252" s="40">
        <v>2166.6</v>
      </c>
      <c r="H252" s="40">
        <v>0</v>
      </c>
      <c r="I252" s="40">
        <v>2166.6</v>
      </c>
      <c r="J252" s="40">
        <v>0</v>
      </c>
      <c r="K252" s="1"/>
      <c r="L252" s="1"/>
    </row>
    <row r="253" spans="1:12" ht="39" x14ac:dyDescent="0.25">
      <c r="A253" s="39" t="s">
        <v>210</v>
      </c>
      <c r="B253" s="12">
        <v>650</v>
      </c>
      <c r="C253" s="29" t="s">
        <v>87</v>
      </c>
      <c r="D253" s="29" t="s">
        <v>83</v>
      </c>
      <c r="E253" s="29" t="s">
        <v>212</v>
      </c>
      <c r="F253" s="29"/>
      <c r="G253" s="40">
        <f t="shared" ref="G253:J255" si="77">SUM(G254)</f>
        <v>1500</v>
      </c>
      <c r="H253" s="40">
        <f t="shared" si="77"/>
        <v>0</v>
      </c>
      <c r="I253" s="40">
        <f t="shared" ref="I253:I255" si="78">SUM(I254)</f>
        <v>1500</v>
      </c>
      <c r="J253" s="40">
        <f t="shared" si="77"/>
        <v>0</v>
      </c>
    </row>
    <row r="254" spans="1:12" s="5" customFormat="1" x14ac:dyDescent="0.25">
      <c r="A254" s="39" t="s">
        <v>125</v>
      </c>
      <c r="B254" s="12">
        <v>650</v>
      </c>
      <c r="C254" s="29" t="s">
        <v>87</v>
      </c>
      <c r="D254" s="29" t="s">
        <v>83</v>
      </c>
      <c r="E254" s="29" t="s">
        <v>213</v>
      </c>
      <c r="F254" s="29"/>
      <c r="G254" s="40">
        <f t="shared" si="77"/>
        <v>1500</v>
      </c>
      <c r="H254" s="40">
        <f t="shared" si="77"/>
        <v>0</v>
      </c>
      <c r="I254" s="40">
        <f t="shared" si="78"/>
        <v>1500</v>
      </c>
      <c r="J254" s="40">
        <f t="shared" si="77"/>
        <v>0</v>
      </c>
      <c r="K254" s="1"/>
      <c r="L254" s="1"/>
    </row>
    <row r="255" spans="1:12" s="5" customFormat="1" ht="39" x14ac:dyDescent="0.25">
      <c r="A255" s="39" t="s">
        <v>250</v>
      </c>
      <c r="B255" s="12">
        <v>650</v>
      </c>
      <c r="C255" s="29" t="s">
        <v>87</v>
      </c>
      <c r="D255" s="29" t="s">
        <v>83</v>
      </c>
      <c r="E255" s="29" t="s">
        <v>213</v>
      </c>
      <c r="F255" s="29" t="s">
        <v>94</v>
      </c>
      <c r="G255" s="40">
        <f t="shared" si="77"/>
        <v>1500</v>
      </c>
      <c r="H255" s="40">
        <f t="shared" si="77"/>
        <v>0</v>
      </c>
      <c r="I255" s="40">
        <f t="shared" si="78"/>
        <v>1500</v>
      </c>
      <c r="J255" s="40">
        <f t="shared" si="77"/>
        <v>0</v>
      </c>
      <c r="K255" s="1"/>
      <c r="L255" s="1"/>
    </row>
    <row r="256" spans="1:12" s="5" customFormat="1" ht="39" x14ac:dyDescent="0.25">
      <c r="A256" s="39" t="s">
        <v>37</v>
      </c>
      <c r="B256" s="12">
        <v>650</v>
      </c>
      <c r="C256" s="29" t="s">
        <v>87</v>
      </c>
      <c r="D256" s="29" t="s">
        <v>83</v>
      </c>
      <c r="E256" s="29" t="s">
        <v>213</v>
      </c>
      <c r="F256" s="29" t="s">
        <v>95</v>
      </c>
      <c r="G256" s="40">
        <v>1500</v>
      </c>
      <c r="H256" s="40">
        <v>0</v>
      </c>
      <c r="I256" s="40">
        <v>1500</v>
      </c>
      <c r="J256" s="40">
        <v>0</v>
      </c>
      <c r="K256" s="1"/>
      <c r="L256" s="1"/>
    </row>
    <row r="257" spans="1:12" s="5" customFormat="1" ht="51.75" x14ac:dyDescent="0.25">
      <c r="A257" s="39" t="s">
        <v>211</v>
      </c>
      <c r="B257" s="12">
        <v>650</v>
      </c>
      <c r="C257" s="29" t="s">
        <v>87</v>
      </c>
      <c r="D257" s="29" t="s">
        <v>83</v>
      </c>
      <c r="E257" s="29" t="s">
        <v>215</v>
      </c>
      <c r="F257" s="29"/>
      <c r="G257" s="40">
        <f t="shared" ref="G257:J259" si="79">SUM(G258)</f>
        <v>873.5</v>
      </c>
      <c r="H257" s="40">
        <f t="shared" si="79"/>
        <v>0</v>
      </c>
      <c r="I257" s="40">
        <f t="shared" ref="I257:I259" si="80">SUM(I258)</f>
        <v>873.5</v>
      </c>
      <c r="J257" s="40">
        <f t="shared" si="79"/>
        <v>0</v>
      </c>
      <c r="K257" s="1"/>
      <c r="L257" s="1"/>
    </row>
    <row r="258" spans="1:12" s="5" customFormat="1" x14ac:dyDescent="0.25">
      <c r="A258" s="39" t="s">
        <v>125</v>
      </c>
      <c r="B258" s="12">
        <v>650</v>
      </c>
      <c r="C258" s="29" t="s">
        <v>87</v>
      </c>
      <c r="D258" s="29" t="s">
        <v>83</v>
      </c>
      <c r="E258" s="29" t="s">
        <v>216</v>
      </c>
      <c r="F258" s="29"/>
      <c r="G258" s="40">
        <f t="shared" si="79"/>
        <v>873.5</v>
      </c>
      <c r="H258" s="40">
        <f t="shared" si="79"/>
        <v>0</v>
      </c>
      <c r="I258" s="40">
        <f t="shared" si="80"/>
        <v>873.5</v>
      </c>
      <c r="J258" s="40">
        <f t="shared" si="79"/>
        <v>0</v>
      </c>
      <c r="K258" s="1"/>
      <c r="L258" s="1"/>
    </row>
    <row r="259" spans="1:12" s="5" customFormat="1" ht="39" x14ac:dyDescent="0.25">
      <c r="A259" s="39" t="s">
        <v>250</v>
      </c>
      <c r="B259" s="12">
        <v>650</v>
      </c>
      <c r="C259" s="29" t="s">
        <v>87</v>
      </c>
      <c r="D259" s="29" t="s">
        <v>83</v>
      </c>
      <c r="E259" s="29" t="s">
        <v>216</v>
      </c>
      <c r="F259" s="29" t="s">
        <v>94</v>
      </c>
      <c r="G259" s="40">
        <f t="shared" si="79"/>
        <v>873.5</v>
      </c>
      <c r="H259" s="40">
        <f t="shared" si="79"/>
        <v>0</v>
      </c>
      <c r="I259" s="40">
        <f t="shared" si="80"/>
        <v>873.5</v>
      </c>
      <c r="J259" s="40">
        <f t="shared" si="79"/>
        <v>0</v>
      </c>
      <c r="K259" s="1"/>
      <c r="L259" s="1"/>
    </row>
    <row r="260" spans="1:12" s="5" customFormat="1" ht="39" x14ac:dyDescent="0.25">
      <c r="A260" s="39" t="s">
        <v>37</v>
      </c>
      <c r="B260" s="12">
        <v>650</v>
      </c>
      <c r="C260" s="29" t="s">
        <v>87</v>
      </c>
      <c r="D260" s="29" t="s">
        <v>83</v>
      </c>
      <c r="E260" s="29" t="s">
        <v>216</v>
      </c>
      <c r="F260" s="29" t="s">
        <v>95</v>
      </c>
      <c r="G260" s="40">
        <v>873.5</v>
      </c>
      <c r="H260" s="40">
        <v>0</v>
      </c>
      <c r="I260" s="40">
        <v>873.5</v>
      </c>
      <c r="J260" s="40">
        <v>0</v>
      </c>
      <c r="K260" s="1"/>
      <c r="L260" s="1"/>
    </row>
    <row r="261" spans="1:12" s="5" customFormat="1" ht="51.75" x14ac:dyDescent="0.25">
      <c r="A261" s="39" t="s">
        <v>214</v>
      </c>
      <c r="B261" s="12">
        <v>650</v>
      </c>
      <c r="C261" s="29" t="s">
        <v>87</v>
      </c>
      <c r="D261" s="29" t="s">
        <v>83</v>
      </c>
      <c r="E261" s="29" t="s">
        <v>284</v>
      </c>
      <c r="F261" s="29"/>
      <c r="G261" s="40">
        <f t="shared" ref="G261:J263" si="81">SUM(G262)</f>
        <v>190</v>
      </c>
      <c r="H261" s="40">
        <f t="shared" si="81"/>
        <v>0</v>
      </c>
      <c r="I261" s="40">
        <f t="shared" ref="I261:I263" si="82">SUM(I262)</f>
        <v>190</v>
      </c>
      <c r="J261" s="40">
        <f t="shared" si="81"/>
        <v>0</v>
      </c>
      <c r="K261" s="1"/>
      <c r="L261" s="1"/>
    </row>
    <row r="262" spans="1:12" s="5" customFormat="1" x14ac:dyDescent="0.25">
      <c r="A262" s="39" t="s">
        <v>125</v>
      </c>
      <c r="B262" s="12">
        <v>650</v>
      </c>
      <c r="C262" s="29" t="s">
        <v>87</v>
      </c>
      <c r="D262" s="29" t="s">
        <v>83</v>
      </c>
      <c r="E262" s="29" t="s">
        <v>285</v>
      </c>
      <c r="F262" s="29"/>
      <c r="G262" s="40">
        <f t="shared" si="81"/>
        <v>190</v>
      </c>
      <c r="H262" s="40">
        <f t="shared" si="81"/>
        <v>0</v>
      </c>
      <c r="I262" s="40">
        <f t="shared" si="82"/>
        <v>190</v>
      </c>
      <c r="J262" s="40">
        <f t="shared" si="81"/>
        <v>0</v>
      </c>
      <c r="K262" s="1"/>
      <c r="L262" s="1"/>
    </row>
    <row r="263" spans="1:12" s="5" customFormat="1" ht="39" x14ac:dyDescent="0.25">
      <c r="A263" s="39" t="s">
        <v>250</v>
      </c>
      <c r="B263" s="12">
        <v>650</v>
      </c>
      <c r="C263" s="29" t="s">
        <v>87</v>
      </c>
      <c r="D263" s="29" t="s">
        <v>83</v>
      </c>
      <c r="E263" s="29" t="s">
        <v>285</v>
      </c>
      <c r="F263" s="29" t="s">
        <v>94</v>
      </c>
      <c r="G263" s="40">
        <f t="shared" si="81"/>
        <v>190</v>
      </c>
      <c r="H263" s="40">
        <f t="shared" si="81"/>
        <v>0</v>
      </c>
      <c r="I263" s="40">
        <f t="shared" si="82"/>
        <v>190</v>
      </c>
      <c r="J263" s="40">
        <f t="shared" si="81"/>
        <v>0</v>
      </c>
      <c r="K263" s="1"/>
      <c r="L263" s="1"/>
    </row>
    <row r="264" spans="1:12" s="5" customFormat="1" ht="39" x14ac:dyDescent="0.25">
      <c r="A264" s="39" t="s">
        <v>37</v>
      </c>
      <c r="B264" s="12">
        <v>650</v>
      </c>
      <c r="C264" s="29" t="s">
        <v>87</v>
      </c>
      <c r="D264" s="29" t="s">
        <v>83</v>
      </c>
      <c r="E264" s="29" t="s">
        <v>285</v>
      </c>
      <c r="F264" s="29" t="s">
        <v>95</v>
      </c>
      <c r="G264" s="40">
        <v>190</v>
      </c>
      <c r="H264" s="40">
        <v>0</v>
      </c>
      <c r="I264" s="40">
        <v>190</v>
      </c>
      <c r="J264" s="40">
        <v>0</v>
      </c>
      <c r="K264" s="1"/>
      <c r="L264" s="1"/>
    </row>
    <row r="265" spans="1:12" s="5" customFormat="1" x14ac:dyDescent="0.25">
      <c r="A265" s="34" t="s">
        <v>507</v>
      </c>
      <c r="B265" s="18">
        <v>650</v>
      </c>
      <c r="C265" s="37" t="s">
        <v>505</v>
      </c>
      <c r="D265" s="37"/>
      <c r="E265" s="37"/>
      <c r="F265" s="37"/>
      <c r="G265" s="38">
        <f t="shared" ref="G265:J271" si="83">G266</f>
        <v>250</v>
      </c>
      <c r="H265" s="38">
        <f t="shared" si="83"/>
        <v>0</v>
      </c>
      <c r="I265" s="38">
        <f t="shared" ref="I265:I271" si="84">I266</f>
        <v>0</v>
      </c>
      <c r="J265" s="38">
        <f t="shared" si="83"/>
        <v>0</v>
      </c>
      <c r="K265" s="1"/>
      <c r="L265" s="1"/>
    </row>
    <row r="266" spans="1:12" s="5" customFormat="1" ht="26.25" x14ac:dyDescent="0.25">
      <c r="A266" s="34" t="s">
        <v>508</v>
      </c>
      <c r="B266" s="18">
        <v>650</v>
      </c>
      <c r="C266" s="37" t="s">
        <v>505</v>
      </c>
      <c r="D266" s="37" t="s">
        <v>83</v>
      </c>
      <c r="E266" s="37"/>
      <c r="F266" s="37"/>
      <c r="G266" s="38">
        <f t="shared" si="83"/>
        <v>250</v>
      </c>
      <c r="H266" s="38">
        <f t="shared" si="83"/>
        <v>0</v>
      </c>
      <c r="I266" s="38">
        <f t="shared" si="84"/>
        <v>0</v>
      </c>
      <c r="J266" s="38">
        <f t="shared" si="83"/>
        <v>0</v>
      </c>
      <c r="K266" s="1"/>
      <c r="L266" s="1"/>
    </row>
    <row r="267" spans="1:12" s="5" customFormat="1" ht="39" x14ac:dyDescent="0.25">
      <c r="A267" s="39" t="s">
        <v>66</v>
      </c>
      <c r="B267" s="12">
        <v>650</v>
      </c>
      <c r="C267" s="29" t="s">
        <v>505</v>
      </c>
      <c r="D267" s="29" t="s">
        <v>83</v>
      </c>
      <c r="E267" s="29" t="s">
        <v>204</v>
      </c>
      <c r="F267" s="29"/>
      <c r="G267" s="40">
        <f t="shared" si="83"/>
        <v>250</v>
      </c>
      <c r="H267" s="40">
        <f t="shared" si="83"/>
        <v>0</v>
      </c>
      <c r="I267" s="40">
        <f t="shared" si="84"/>
        <v>0</v>
      </c>
      <c r="J267" s="40">
        <f t="shared" si="83"/>
        <v>0</v>
      </c>
      <c r="K267" s="1"/>
      <c r="L267" s="1"/>
    </row>
    <row r="268" spans="1:12" s="5" customFormat="1" ht="26.25" x14ac:dyDescent="0.25">
      <c r="A268" s="39" t="s">
        <v>205</v>
      </c>
      <c r="B268" s="12">
        <v>650</v>
      </c>
      <c r="C268" s="29" t="s">
        <v>505</v>
      </c>
      <c r="D268" s="29" t="s">
        <v>83</v>
      </c>
      <c r="E268" s="29" t="s">
        <v>206</v>
      </c>
      <c r="F268" s="29"/>
      <c r="G268" s="40">
        <f t="shared" si="83"/>
        <v>250</v>
      </c>
      <c r="H268" s="40">
        <f t="shared" si="83"/>
        <v>0</v>
      </c>
      <c r="I268" s="40">
        <f t="shared" si="84"/>
        <v>0</v>
      </c>
      <c r="J268" s="40">
        <f t="shared" si="83"/>
        <v>0</v>
      </c>
      <c r="K268" s="1"/>
      <c r="L268" s="1"/>
    </row>
    <row r="269" spans="1:12" s="5" customFormat="1" ht="39" x14ac:dyDescent="0.25">
      <c r="A269" s="39" t="s">
        <v>210</v>
      </c>
      <c r="B269" s="12">
        <v>650</v>
      </c>
      <c r="C269" s="29" t="s">
        <v>505</v>
      </c>
      <c r="D269" s="29" t="s">
        <v>83</v>
      </c>
      <c r="E269" s="29" t="s">
        <v>212</v>
      </c>
      <c r="F269" s="29"/>
      <c r="G269" s="40">
        <f t="shared" si="83"/>
        <v>250</v>
      </c>
      <c r="H269" s="40">
        <f t="shared" si="83"/>
        <v>0</v>
      </c>
      <c r="I269" s="40">
        <f t="shared" si="84"/>
        <v>0</v>
      </c>
      <c r="J269" s="40">
        <f t="shared" si="83"/>
        <v>0</v>
      </c>
      <c r="K269" s="1"/>
      <c r="L269" s="1"/>
    </row>
    <row r="270" spans="1:12" ht="51.75" x14ac:dyDescent="0.25">
      <c r="A270" s="39" t="s">
        <v>509</v>
      </c>
      <c r="B270" s="12">
        <v>650</v>
      </c>
      <c r="C270" s="29" t="s">
        <v>505</v>
      </c>
      <c r="D270" s="29" t="s">
        <v>83</v>
      </c>
      <c r="E270" s="29" t="s">
        <v>506</v>
      </c>
      <c r="F270" s="29"/>
      <c r="G270" s="40">
        <f t="shared" si="83"/>
        <v>250</v>
      </c>
      <c r="H270" s="40">
        <f t="shared" si="83"/>
        <v>0</v>
      </c>
      <c r="I270" s="40">
        <f t="shared" si="84"/>
        <v>0</v>
      </c>
      <c r="J270" s="40">
        <f t="shared" si="83"/>
        <v>0</v>
      </c>
    </row>
    <row r="271" spans="1:12" ht="39" x14ac:dyDescent="0.25">
      <c r="A271" s="39" t="s">
        <v>250</v>
      </c>
      <c r="B271" s="12">
        <v>650</v>
      </c>
      <c r="C271" s="29" t="s">
        <v>505</v>
      </c>
      <c r="D271" s="29" t="s">
        <v>83</v>
      </c>
      <c r="E271" s="29" t="s">
        <v>506</v>
      </c>
      <c r="F271" s="29" t="s">
        <v>94</v>
      </c>
      <c r="G271" s="40">
        <f t="shared" si="83"/>
        <v>250</v>
      </c>
      <c r="H271" s="40">
        <f t="shared" si="83"/>
        <v>0</v>
      </c>
      <c r="I271" s="40">
        <f t="shared" si="84"/>
        <v>0</v>
      </c>
      <c r="J271" s="40">
        <f t="shared" si="83"/>
        <v>0</v>
      </c>
    </row>
    <row r="272" spans="1:12" ht="39" x14ac:dyDescent="0.25">
      <c r="A272" s="39" t="s">
        <v>37</v>
      </c>
      <c r="B272" s="12">
        <v>650</v>
      </c>
      <c r="C272" s="29" t="s">
        <v>505</v>
      </c>
      <c r="D272" s="29" t="s">
        <v>83</v>
      </c>
      <c r="E272" s="29" t="s">
        <v>506</v>
      </c>
      <c r="F272" s="29" t="s">
        <v>95</v>
      </c>
      <c r="G272" s="40">
        <v>250</v>
      </c>
      <c r="H272" s="40">
        <v>0</v>
      </c>
      <c r="I272" s="40">
        <v>0</v>
      </c>
      <c r="J272" s="40">
        <v>0</v>
      </c>
    </row>
    <row r="273" spans="1:10" x14ac:dyDescent="0.25">
      <c r="A273" s="34" t="s">
        <v>67</v>
      </c>
      <c r="B273" s="18">
        <v>650</v>
      </c>
      <c r="C273" s="37" t="s">
        <v>88</v>
      </c>
      <c r="D273" s="37"/>
      <c r="E273" s="37"/>
      <c r="F273" s="37"/>
      <c r="G273" s="38">
        <f t="shared" ref="G273:J274" si="85">G274</f>
        <v>664.7</v>
      </c>
      <c r="H273" s="38">
        <f t="shared" si="85"/>
        <v>0</v>
      </c>
      <c r="I273" s="38">
        <f t="shared" si="85"/>
        <v>664.7</v>
      </c>
      <c r="J273" s="38">
        <f t="shared" si="85"/>
        <v>0</v>
      </c>
    </row>
    <row r="274" spans="1:10" x14ac:dyDescent="0.25">
      <c r="A274" s="34" t="s">
        <v>265</v>
      </c>
      <c r="B274" s="18">
        <v>650</v>
      </c>
      <c r="C274" s="37" t="s">
        <v>88</v>
      </c>
      <c r="D274" s="37" t="s">
        <v>88</v>
      </c>
      <c r="E274" s="37"/>
      <c r="F274" s="37"/>
      <c r="G274" s="38">
        <f t="shared" si="85"/>
        <v>664.7</v>
      </c>
      <c r="H274" s="38">
        <f t="shared" si="85"/>
        <v>0</v>
      </c>
      <c r="I274" s="38">
        <f t="shared" si="85"/>
        <v>664.7</v>
      </c>
      <c r="J274" s="38">
        <f t="shared" si="85"/>
        <v>0</v>
      </c>
    </row>
    <row r="275" spans="1:10" ht="26.25" x14ac:dyDescent="0.25">
      <c r="A275" s="39" t="s">
        <v>68</v>
      </c>
      <c r="B275" s="12">
        <v>650</v>
      </c>
      <c r="C275" s="29" t="s">
        <v>88</v>
      </c>
      <c r="D275" s="29" t="s">
        <v>88</v>
      </c>
      <c r="E275" s="29" t="s">
        <v>174</v>
      </c>
      <c r="F275" s="29"/>
      <c r="G275" s="40">
        <f>SUM(G276)</f>
        <v>664.7</v>
      </c>
      <c r="H275" s="40">
        <f>SUM(H276)</f>
        <v>0</v>
      </c>
      <c r="I275" s="40">
        <f>SUM(I276)</f>
        <v>664.7</v>
      </c>
      <c r="J275" s="40">
        <f>SUM(J276)</f>
        <v>0</v>
      </c>
    </row>
    <row r="276" spans="1:10" ht="26.25" x14ac:dyDescent="0.25">
      <c r="A276" s="39" t="s">
        <v>237</v>
      </c>
      <c r="B276" s="12">
        <v>650</v>
      </c>
      <c r="C276" s="29" t="s">
        <v>88</v>
      </c>
      <c r="D276" s="29" t="s">
        <v>88</v>
      </c>
      <c r="E276" s="29" t="s">
        <v>175</v>
      </c>
      <c r="F276" s="29"/>
      <c r="G276" s="40">
        <f>G277</f>
        <v>664.7</v>
      </c>
      <c r="H276" s="40">
        <f>H277</f>
        <v>0</v>
      </c>
      <c r="I276" s="40">
        <f>I277</f>
        <v>664.7</v>
      </c>
      <c r="J276" s="40">
        <f>J277</f>
        <v>0</v>
      </c>
    </row>
    <row r="277" spans="1:10" ht="51.75" x14ac:dyDescent="0.25">
      <c r="A277" s="39" t="s">
        <v>238</v>
      </c>
      <c r="B277" s="12">
        <v>650</v>
      </c>
      <c r="C277" s="29" t="s">
        <v>88</v>
      </c>
      <c r="D277" s="29" t="s">
        <v>88</v>
      </c>
      <c r="E277" s="29" t="s">
        <v>309</v>
      </c>
      <c r="F277" s="29"/>
      <c r="G277" s="40">
        <f>G278+G281</f>
        <v>664.7</v>
      </c>
      <c r="H277" s="40">
        <f>H278+H281</f>
        <v>0</v>
      </c>
      <c r="I277" s="40">
        <f>I278+I281</f>
        <v>664.7</v>
      </c>
      <c r="J277" s="40">
        <f>J278+J281</f>
        <v>0</v>
      </c>
    </row>
    <row r="278" spans="1:10" x14ac:dyDescent="0.25">
      <c r="A278" s="39" t="s">
        <v>166</v>
      </c>
      <c r="B278" s="12">
        <v>650</v>
      </c>
      <c r="C278" s="29" t="s">
        <v>88</v>
      </c>
      <c r="D278" s="29" t="s">
        <v>88</v>
      </c>
      <c r="E278" s="29" t="s">
        <v>310</v>
      </c>
      <c r="F278" s="29"/>
      <c r="G278" s="40">
        <f t="shared" ref="G278:J279" si="86">G279</f>
        <v>538.70000000000005</v>
      </c>
      <c r="H278" s="40">
        <f t="shared" si="86"/>
        <v>0</v>
      </c>
      <c r="I278" s="40">
        <f t="shared" si="86"/>
        <v>538.70000000000005</v>
      </c>
      <c r="J278" s="40">
        <f t="shared" si="86"/>
        <v>0</v>
      </c>
    </row>
    <row r="279" spans="1:10" ht="39" x14ac:dyDescent="0.25">
      <c r="A279" s="39" t="s">
        <v>250</v>
      </c>
      <c r="B279" s="12">
        <v>650</v>
      </c>
      <c r="C279" s="29" t="s">
        <v>88</v>
      </c>
      <c r="D279" s="29" t="s">
        <v>88</v>
      </c>
      <c r="E279" s="29" t="s">
        <v>310</v>
      </c>
      <c r="F279" s="29" t="s">
        <v>94</v>
      </c>
      <c r="G279" s="40">
        <f t="shared" si="86"/>
        <v>538.70000000000005</v>
      </c>
      <c r="H279" s="40">
        <f t="shared" si="86"/>
        <v>0</v>
      </c>
      <c r="I279" s="40">
        <f t="shared" si="86"/>
        <v>538.70000000000005</v>
      </c>
      <c r="J279" s="40">
        <f t="shared" si="86"/>
        <v>0</v>
      </c>
    </row>
    <row r="280" spans="1:10" ht="39" x14ac:dyDescent="0.25">
      <c r="A280" s="39" t="s">
        <v>37</v>
      </c>
      <c r="B280" s="12">
        <v>650</v>
      </c>
      <c r="C280" s="29" t="s">
        <v>88</v>
      </c>
      <c r="D280" s="29" t="s">
        <v>88</v>
      </c>
      <c r="E280" s="29" t="s">
        <v>310</v>
      </c>
      <c r="F280" s="29" t="s">
        <v>95</v>
      </c>
      <c r="G280" s="40">
        <v>538.70000000000005</v>
      </c>
      <c r="H280" s="40">
        <v>0</v>
      </c>
      <c r="I280" s="40">
        <v>538.70000000000005</v>
      </c>
      <c r="J280" s="40">
        <v>0</v>
      </c>
    </row>
    <row r="281" spans="1:10" ht="51" x14ac:dyDescent="0.25">
      <c r="A281" s="43" t="s">
        <v>459</v>
      </c>
      <c r="B281" s="12">
        <v>650</v>
      </c>
      <c r="C281" s="29" t="s">
        <v>88</v>
      </c>
      <c r="D281" s="29" t="s">
        <v>88</v>
      </c>
      <c r="E281" s="29" t="s">
        <v>460</v>
      </c>
      <c r="F281" s="29"/>
      <c r="G281" s="40">
        <f t="shared" ref="G281:J282" si="87">G282</f>
        <v>126</v>
      </c>
      <c r="H281" s="40">
        <f t="shared" si="87"/>
        <v>0</v>
      </c>
      <c r="I281" s="40">
        <f t="shared" si="87"/>
        <v>126</v>
      </c>
      <c r="J281" s="40">
        <f t="shared" si="87"/>
        <v>0</v>
      </c>
    </row>
    <row r="282" spans="1:10" ht="39" x14ac:dyDescent="0.25">
      <c r="A282" s="39" t="s">
        <v>53</v>
      </c>
      <c r="B282" s="12">
        <v>650</v>
      </c>
      <c r="C282" s="29" t="s">
        <v>88</v>
      </c>
      <c r="D282" s="29" t="s">
        <v>88</v>
      </c>
      <c r="E282" s="29" t="s">
        <v>460</v>
      </c>
      <c r="F282" s="29" t="s">
        <v>107</v>
      </c>
      <c r="G282" s="40">
        <f t="shared" si="87"/>
        <v>126</v>
      </c>
      <c r="H282" s="40">
        <f t="shared" si="87"/>
        <v>0</v>
      </c>
      <c r="I282" s="40">
        <f t="shared" si="87"/>
        <v>126</v>
      </c>
      <c r="J282" s="40">
        <f t="shared" si="87"/>
        <v>0</v>
      </c>
    </row>
    <row r="283" spans="1:10" x14ac:dyDescent="0.25">
      <c r="A283" s="39" t="s">
        <v>54</v>
      </c>
      <c r="B283" s="12">
        <v>650</v>
      </c>
      <c r="C283" s="29" t="s">
        <v>88</v>
      </c>
      <c r="D283" s="29" t="s">
        <v>88</v>
      </c>
      <c r="E283" s="29" t="s">
        <v>460</v>
      </c>
      <c r="F283" s="29" t="s">
        <v>108</v>
      </c>
      <c r="G283" s="40">
        <v>126</v>
      </c>
      <c r="H283" s="40">
        <v>0</v>
      </c>
      <c r="I283" s="40">
        <v>126</v>
      </c>
      <c r="J283" s="40">
        <v>0</v>
      </c>
    </row>
    <row r="284" spans="1:10" x14ac:dyDescent="0.25">
      <c r="A284" s="34" t="s">
        <v>69</v>
      </c>
      <c r="B284" s="18">
        <v>650</v>
      </c>
      <c r="C284" s="37" t="s">
        <v>86</v>
      </c>
      <c r="D284" s="37"/>
      <c r="E284" s="37"/>
      <c r="F284" s="37"/>
      <c r="G284" s="38">
        <f>G285</f>
        <v>29542</v>
      </c>
      <c r="H284" s="38">
        <f>H285</f>
        <v>0</v>
      </c>
      <c r="I284" s="38">
        <f>I285</f>
        <v>29542</v>
      </c>
      <c r="J284" s="38">
        <f>J285</f>
        <v>0</v>
      </c>
    </row>
    <row r="285" spans="1:10" x14ac:dyDescent="0.25">
      <c r="A285" s="34" t="s">
        <v>70</v>
      </c>
      <c r="B285" s="18">
        <v>650</v>
      </c>
      <c r="C285" s="37" t="s">
        <v>86</v>
      </c>
      <c r="D285" s="37" t="s">
        <v>81</v>
      </c>
      <c r="E285" s="37"/>
      <c r="F285" s="37"/>
      <c r="G285" s="38">
        <f>G286+G305</f>
        <v>29542</v>
      </c>
      <c r="H285" s="38">
        <f>H286+H305</f>
        <v>0</v>
      </c>
      <c r="I285" s="38">
        <f>I286+I305</f>
        <v>29542</v>
      </c>
      <c r="J285" s="38">
        <f>J286+J305</f>
        <v>0</v>
      </c>
    </row>
    <row r="286" spans="1:10" ht="39" x14ac:dyDescent="0.25">
      <c r="A286" s="39" t="s">
        <v>71</v>
      </c>
      <c r="B286" s="12">
        <v>650</v>
      </c>
      <c r="C286" s="29" t="s">
        <v>86</v>
      </c>
      <c r="D286" s="29" t="s">
        <v>81</v>
      </c>
      <c r="E286" s="29" t="s">
        <v>167</v>
      </c>
      <c r="F286" s="29"/>
      <c r="G286" s="40">
        <f>SUM(G287+G292)</f>
        <v>29361</v>
      </c>
      <c r="H286" s="40">
        <f>SUM(H287+H292)</f>
        <v>0</v>
      </c>
      <c r="I286" s="40">
        <f>SUM(I287+I292)</f>
        <v>29361</v>
      </c>
      <c r="J286" s="40">
        <f>SUM(J287+J292)</f>
        <v>0</v>
      </c>
    </row>
    <row r="287" spans="1:10" ht="64.5" x14ac:dyDescent="0.25">
      <c r="A287" s="39" t="s">
        <v>168</v>
      </c>
      <c r="B287" s="12">
        <v>650</v>
      </c>
      <c r="C287" s="29" t="s">
        <v>86</v>
      </c>
      <c r="D287" s="29" t="s">
        <v>81</v>
      </c>
      <c r="E287" s="29" t="s">
        <v>169</v>
      </c>
      <c r="F287" s="29"/>
      <c r="G287" s="40">
        <f t="shared" ref="G287:J288" si="88">SUM(G288)</f>
        <v>5429.6</v>
      </c>
      <c r="H287" s="40">
        <f t="shared" si="88"/>
        <v>0</v>
      </c>
      <c r="I287" s="40">
        <f t="shared" si="88"/>
        <v>5429.6</v>
      </c>
      <c r="J287" s="40">
        <f t="shared" si="88"/>
        <v>0</v>
      </c>
    </row>
    <row r="288" spans="1:10" ht="26.25" x14ac:dyDescent="0.25">
      <c r="A288" s="39" t="s">
        <v>170</v>
      </c>
      <c r="B288" s="12">
        <v>650</v>
      </c>
      <c r="C288" s="29" t="s">
        <v>86</v>
      </c>
      <c r="D288" s="29" t="s">
        <v>81</v>
      </c>
      <c r="E288" s="29" t="s">
        <v>171</v>
      </c>
      <c r="F288" s="29"/>
      <c r="G288" s="40">
        <f t="shared" si="88"/>
        <v>5429.6</v>
      </c>
      <c r="H288" s="40">
        <f t="shared" si="88"/>
        <v>0</v>
      </c>
      <c r="I288" s="40">
        <f t="shared" si="88"/>
        <v>5429.6</v>
      </c>
      <c r="J288" s="40">
        <f t="shared" si="88"/>
        <v>0</v>
      </c>
    </row>
    <row r="289" spans="1:10" ht="51.75" x14ac:dyDescent="0.25">
      <c r="A289" s="39" t="s">
        <v>461</v>
      </c>
      <c r="B289" s="12">
        <v>650</v>
      </c>
      <c r="C289" s="29" t="s">
        <v>86</v>
      </c>
      <c r="D289" s="29" t="s">
        <v>81</v>
      </c>
      <c r="E289" s="29" t="s">
        <v>462</v>
      </c>
      <c r="F289" s="29"/>
      <c r="G289" s="40">
        <f t="shared" ref="G289:J290" si="89">G290</f>
        <v>5429.6</v>
      </c>
      <c r="H289" s="40">
        <f t="shared" si="89"/>
        <v>0</v>
      </c>
      <c r="I289" s="40">
        <f t="shared" si="89"/>
        <v>5429.6</v>
      </c>
      <c r="J289" s="40">
        <f t="shared" si="89"/>
        <v>0</v>
      </c>
    </row>
    <row r="290" spans="1:10" ht="39" x14ac:dyDescent="0.25">
      <c r="A290" s="39" t="s">
        <v>53</v>
      </c>
      <c r="B290" s="12">
        <v>650</v>
      </c>
      <c r="C290" s="29" t="s">
        <v>86</v>
      </c>
      <c r="D290" s="29" t="s">
        <v>81</v>
      </c>
      <c r="E290" s="29" t="s">
        <v>462</v>
      </c>
      <c r="F290" s="29" t="s">
        <v>107</v>
      </c>
      <c r="G290" s="40">
        <f t="shared" si="89"/>
        <v>5429.6</v>
      </c>
      <c r="H290" s="40">
        <f t="shared" si="89"/>
        <v>0</v>
      </c>
      <c r="I290" s="40">
        <f t="shared" si="89"/>
        <v>5429.6</v>
      </c>
      <c r="J290" s="40">
        <f t="shared" si="89"/>
        <v>0</v>
      </c>
    </row>
    <row r="291" spans="1:10" x14ac:dyDescent="0.25">
      <c r="A291" s="39" t="s">
        <v>54</v>
      </c>
      <c r="B291" s="12">
        <v>650</v>
      </c>
      <c r="C291" s="29" t="s">
        <v>86</v>
      </c>
      <c r="D291" s="29" t="s">
        <v>81</v>
      </c>
      <c r="E291" s="29" t="s">
        <v>462</v>
      </c>
      <c r="F291" s="29" t="s">
        <v>108</v>
      </c>
      <c r="G291" s="40">
        <v>5429.6</v>
      </c>
      <c r="H291" s="40">
        <v>0</v>
      </c>
      <c r="I291" s="40">
        <v>5429.6</v>
      </c>
      <c r="J291" s="40">
        <v>0</v>
      </c>
    </row>
    <row r="292" spans="1:10" ht="26.25" x14ac:dyDescent="0.25">
      <c r="A292" s="39" t="s">
        <v>172</v>
      </c>
      <c r="B292" s="12">
        <v>650</v>
      </c>
      <c r="C292" s="29" t="s">
        <v>86</v>
      </c>
      <c r="D292" s="29" t="s">
        <v>81</v>
      </c>
      <c r="E292" s="29" t="s">
        <v>173</v>
      </c>
      <c r="F292" s="29"/>
      <c r="G292" s="40">
        <f>G293+G297+G301</f>
        <v>23931.4</v>
      </c>
      <c r="H292" s="40">
        <f>H293+H297+H301</f>
        <v>0</v>
      </c>
      <c r="I292" s="40">
        <f>I293+I297+I301</f>
        <v>23931.4</v>
      </c>
      <c r="J292" s="40">
        <f>J293+J297+J301</f>
        <v>0</v>
      </c>
    </row>
    <row r="293" spans="1:10" ht="51.75" x14ac:dyDescent="0.25">
      <c r="A293" s="39" t="s">
        <v>247</v>
      </c>
      <c r="B293" s="12">
        <v>650</v>
      </c>
      <c r="C293" s="29" t="s">
        <v>86</v>
      </c>
      <c r="D293" s="29" t="s">
        <v>81</v>
      </c>
      <c r="E293" s="29" t="s">
        <v>248</v>
      </c>
      <c r="F293" s="29"/>
      <c r="G293" s="40">
        <f t="shared" ref="G293:J295" si="90">G294</f>
        <v>21831.4</v>
      </c>
      <c r="H293" s="40">
        <f t="shared" si="90"/>
        <v>0</v>
      </c>
      <c r="I293" s="40">
        <f t="shared" ref="I293:I295" si="91">I294</f>
        <v>21831.4</v>
      </c>
      <c r="J293" s="40">
        <f t="shared" si="90"/>
        <v>0</v>
      </c>
    </row>
    <row r="294" spans="1:10" ht="51.75" x14ac:dyDescent="0.25">
      <c r="A294" s="39" t="s">
        <v>461</v>
      </c>
      <c r="B294" s="12">
        <v>650</v>
      </c>
      <c r="C294" s="29" t="s">
        <v>86</v>
      </c>
      <c r="D294" s="29" t="s">
        <v>81</v>
      </c>
      <c r="E294" s="29" t="s">
        <v>463</v>
      </c>
      <c r="F294" s="29"/>
      <c r="G294" s="40">
        <f t="shared" si="90"/>
        <v>21831.4</v>
      </c>
      <c r="H294" s="40">
        <f t="shared" si="90"/>
        <v>0</v>
      </c>
      <c r="I294" s="40">
        <f t="shared" si="91"/>
        <v>21831.4</v>
      </c>
      <c r="J294" s="40">
        <f t="shared" si="90"/>
        <v>0</v>
      </c>
    </row>
    <row r="295" spans="1:10" ht="39" x14ac:dyDescent="0.25">
      <c r="A295" s="39" t="s">
        <v>53</v>
      </c>
      <c r="B295" s="12">
        <v>650</v>
      </c>
      <c r="C295" s="29" t="s">
        <v>86</v>
      </c>
      <c r="D295" s="29" t="s">
        <v>81</v>
      </c>
      <c r="E295" s="29" t="s">
        <v>463</v>
      </c>
      <c r="F295" s="29" t="s">
        <v>107</v>
      </c>
      <c r="G295" s="40">
        <f t="shared" si="90"/>
        <v>21831.4</v>
      </c>
      <c r="H295" s="40">
        <f t="shared" si="90"/>
        <v>0</v>
      </c>
      <c r="I295" s="40">
        <f t="shared" si="91"/>
        <v>21831.4</v>
      </c>
      <c r="J295" s="40">
        <f t="shared" si="90"/>
        <v>0</v>
      </c>
    </row>
    <row r="296" spans="1:10" x14ac:dyDescent="0.25">
      <c r="A296" s="39" t="s">
        <v>54</v>
      </c>
      <c r="B296" s="12">
        <v>650</v>
      </c>
      <c r="C296" s="29" t="s">
        <v>86</v>
      </c>
      <c r="D296" s="29" t="s">
        <v>81</v>
      </c>
      <c r="E296" s="29" t="s">
        <v>463</v>
      </c>
      <c r="F296" s="29" t="s">
        <v>108</v>
      </c>
      <c r="G296" s="40">
        <v>21831.4</v>
      </c>
      <c r="H296" s="40">
        <v>0</v>
      </c>
      <c r="I296" s="40">
        <v>21831.4</v>
      </c>
      <c r="J296" s="40">
        <v>0</v>
      </c>
    </row>
    <row r="297" spans="1:10" ht="39" x14ac:dyDescent="0.25">
      <c r="A297" s="39" t="s">
        <v>383</v>
      </c>
      <c r="B297" s="12">
        <v>650</v>
      </c>
      <c r="C297" s="29" t="s">
        <v>86</v>
      </c>
      <c r="D297" s="29" t="s">
        <v>81</v>
      </c>
      <c r="E297" s="29" t="s">
        <v>361</v>
      </c>
      <c r="F297" s="29"/>
      <c r="G297" s="40">
        <f t="shared" ref="G297:J299" si="92">G298</f>
        <v>100</v>
      </c>
      <c r="H297" s="40">
        <f t="shared" si="92"/>
        <v>0</v>
      </c>
      <c r="I297" s="40">
        <f t="shared" ref="I297:I299" si="93">I298</f>
        <v>100</v>
      </c>
      <c r="J297" s="40">
        <f t="shared" si="92"/>
        <v>0</v>
      </c>
    </row>
    <row r="298" spans="1:10" ht="51.75" x14ac:dyDescent="0.25">
      <c r="A298" s="39" t="s">
        <v>459</v>
      </c>
      <c r="B298" s="12">
        <v>650</v>
      </c>
      <c r="C298" s="29" t="s">
        <v>86</v>
      </c>
      <c r="D298" s="29" t="s">
        <v>81</v>
      </c>
      <c r="E298" s="29" t="s">
        <v>464</v>
      </c>
      <c r="F298" s="29"/>
      <c r="G298" s="40">
        <f t="shared" si="92"/>
        <v>100</v>
      </c>
      <c r="H298" s="40">
        <f t="shared" si="92"/>
        <v>0</v>
      </c>
      <c r="I298" s="40">
        <f t="shared" si="93"/>
        <v>100</v>
      </c>
      <c r="J298" s="40">
        <f t="shared" si="92"/>
        <v>0</v>
      </c>
    </row>
    <row r="299" spans="1:10" ht="39" x14ac:dyDescent="0.25">
      <c r="A299" s="39" t="s">
        <v>53</v>
      </c>
      <c r="B299" s="12">
        <v>650</v>
      </c>
      <c r="C299" s="29" t="s">
        <v>86</v>
      </c>
      <c r="D299" s="29" t="s">
        <v>81</v>
      </c>
      <c r="E299" s="29" t="s">
        <v>464</v>
      </c>
      <c r="F299" s="29" t="s">
        <v>107</v>
      </c>
      <c r="G299" s="40">
        <f t="shared" si="92"/>
        <v>100</v>
      </c>
      <c r="H299" s="40">
        <f t="shared" si="92"/>
        <v>0</v>
      </c>
      <c r="I299" s="40">
        <f t="shared" si="93"/>
        <v>100</v>
      </c>
      <c r="J299" s="40">
        <f t="shared" si="92"/>
        <v>0</v>
      </c>
    </row>
    <row r="300" spans="1:10" x14ac:dyDescent="0.25">
      <c r="A300" s="39" t="s">
        <v>54</v>
      </c>
      <c r="B300" s="12">
        <v>650</v>
      </c>
      <c r="C300" s="29" t="s">
        <v>86</v>
      </c>
      <c r="D300" s="29" t="s">
        <v>81</v>
      </c>
      <c r="E300" s="29" t="s">
        <v>464</v>
      </c>
      <c r="F300" s="29" t="s">
        <v>108</v>
      </c>
      <c r="G300" s="40">
        <v>100</v>
      </c>
      <c r="H300" s="40">
        <v>0</v>
      </c>
      <c r="I300" s="40">
        <v>100</v>
      </c>
      <c r="J300" s="40">
        <v>0</v>
      </c>
    </row>
    <row r="301" spans="1:10" ht="26.25" x14ac:dyDescent="0.25">
      <c r="A301" s="39" t="s">
        <v>465</v>
      </c>
      <c r="B301" s="12">
        <v>650</v>
      </c>
      <c r="C301" s="29" t="s">
        <v>86</v>
      </c>
      <c r="D301" s="29" t="s">
        <v>81</v>
      </c>
      <c r="E301" s="29" t="s">
        <v>466</v>
      </c>
      <c r="F301" s="29"/>
      <c r="G301" s="40">
        <f t="shared" ref="G301:J303" si="94">G302</f>
        <v>2000</v>
      </c>
      <c r="H301" s="40">
        <f t="shared" si="94"/>
        <v>0</v>
      </c>
      <c r="I301" s="40">
        <f t="shared" ref="I301:I303" si="95">I302</f>
        <v>2000</v>
      </c>
      <c r="J301" s="40">
        <f t="shared" si="94"/>
        <v>0</v>
      </c>
    </row>
    <row r="302" spans="1:10" ht="51.75" x14ac:dyDescent="0.25">
      <c r="A302" s="39" t="s">
        <v>459</v>
      </c>
      <c r="B302" s="12">
        <v>650</v>
      </c>
      <c r="C302" s="29" t="s">
        <v>86</v>
      </c>
      <c r="D302" s="29" t="s">
        <v>81</v>
      </c>
      <c r="E302" s="29" t="s">
        <v>467</v>
      </c>
      <c r="F302" s="29"/>
      <c r="G302" s="40">
        <f t="shared" si="94"/>
        <v>2000</v>
      </c>
      <c r="H302" s="40">
        <f t="shared" si="94"/>
        <v>0</v>
      </c>
      <c r="I302" s="40">
        <f t="shared" si="95"/>
        <v>2000</v>
      </c>
      <c r="J302" s="40">
        <f t="shared" si="94"/>
        <v>0</v>
      </c>
    </row>
    <row r="303" spans="1:10" ht="39" x14ac:dyDescent="0.25">
      <c r="A303" s="39" t="s">
        <v>53</v>
      </c>
      <c r="B303" s="12">
        <v>650</v>
      </c>
      <c r="C303" s="29" t="s">
        <v>86</v>
      </c>
      <c r="D303" s="29" t="s">
        <v>81</v>
      </c>
      <c r="E303" s="29" t="s">
        <v>467</v>
      </c>
      <c r="F303" s="29" t="s">
        <v>107</v>
      </c>
      <c r="G303" s="40">
        <f t="shared" si="94"/>
        <v>2000</v>
      </c>
      <c r="H303" s="40">
        <f t="shared" si="94"/>
        <v>0</v>
      </c>
      <c r="I303" s="40">
        <f t="shared" si="95"/>
        <v>2000</v>
      </c>
      <c r="J303" s="40">
        <f t="shared" si="94"/>
        <v>0</v>
      </c>
    </row>
    <row r="304" spans="1:10" x14ac:dyDescent="0.25">
      <c r="A304" s="39" t="s">
        <v>54</v>
      </c>
      <c r="B304" s="12">
        <v>650</v>
      </c>
      <c r="C304" s="29" t="s">
        <v>86</v>
      </c>
      <c r="D304" s="29" t="s">
        <v>81</v>
      </c>
      <c r="E304" s="29" t="s">
        <v>467</v>
      </c>
      <c r="F304" s="29" t="s">
        <v>108</v>
      </c>
      <c r="G304" s="40">
        <v>2000</v>
      </c>
      <c r="H304" s="40">
        <v>0</v>
      </c>
      <c r="I304" s="40">
        <v>2000</v>
      </c>
      <c r="J304" s="40">
        <v>0</v>
      </c>
    </row>
    <row r="305" spans="1:10" ht="64.5" x14ac:dyDescent="0.25">
      <c r="A305" s="39" t="s">
        <v>329</v>
      </c>
      <c r="B305" s="12">
        <v>650</v>
      </c>
      <c r="C305" s="29" t="s">
        <v>86</v>
      </c>
      <c r="D305" s="29" t="s">
        <v>81</v>
      </c>
      <c r="E305" s="29" t="s">
        <v>330</v>
      </c>
      <c r="F305" s="29"/>
      <c r="G305" s="40">
        <f>G306</f>
        <v>181</v>
      </c>
      <c r="H305" s="40">
        <f>H306</f>
        <v>0</v>
      </c>
      <c r="I305" s="40">
        <f>I306</f>
        <v>181</v>
      </c>
      <c r="J305" s="40">
        <f>J306</f>
        <v>0</v>
      </c>
    </row>
    <row r="306" spans="1:10" ht="128.25" x14ac:dyDescent="0.25">
      <c r="A306" s="39" t="s">
        <v>342</v>
      </c>
      <c r="B306" s="12">
        <v>650</v>
      </c>
      <c r="C306" s="29" t="s">
        <v>86</v>
      </c>
      <c r="D306" s="29" t="s">
        <v>81</v>
      </c>
      <c r="E306" s="29" t="s">
        <v>331</v>
      </c>
      <c r="F306" s="29"/>
      <c r="G306" s="40">
        <f>G307+G311+G315+G319</f>
        <v>181</v>
      </c>
      <c r="H306" s="40">
        <f>H307+H311+H315+H319</f>
        <v>0</v>
      </c>
      <c r="I306" s="40">
        <f>I307+I311+I315+I319</f>
        <v>181</v>
      </c>
      <c r="J306" s="40">
        <f>J307+J311+J315+J319</f>
        <v>0</v>
      </c>
    </row>
    <row r="307" spans="1:10" ht="90" x14ac:dyDescent="0.25">
      <c r="A307" s="39" t="s">
        <v>348</v>
      </c>
      <c r="B307" s="12">
        <v>650</v>
      </c>
      <c r="C307" s="29" t="s">
        <v>86</v>
      </c>
      <c r="D307" s="29" t="s">
        <v>81</v>
      </c>
      <c r="E307" s="29" t="s">
        <v>340</v>
      </c>
      <c r="F307" s="29"/>
      <c r="G307" s="40">
        <f t="shared" ref="G307:J309" si="96">G308</f>
        <v>60</v>
      </c>
      <c r="H307" s="40">
        <f t="shared" si="96"/>
        <v>0</v>
      </c>
      <c r="I307" s="40">
        <f t="shared" ref="I307:I309" si="97">I308</f>
        <v>60</v>
      </c>
      <c r="J307" s="40">
        <f t="shared" si="96"/>
        <v>0</v>
      </c>
    </row>
    <row r="308" spans="1:10" s="9" customFormat="1" ht="51" x14ac:dyDescent="0.25">
      <c r="A308" s="43" t="s">
        <v>459</v>
      </c>
      <c r="B308" s="12">
        <v>650</v>
      </c>
      <c r="C308" s="29" t="s">
        <v>86</v>
      </c>
      <c r="D308" s="29" t="s">
        <v>81</v>
      </c>
      <c r="E308" s="29" t="s">
        <v>468</v>
      </c>
      <c r="F308" s="29"/>
      <c r="G308" s="40">
        <f t="shared" si="96"/>
        <v>60</v>
      </c>
      <c r="H308" s="40">
        <f t="shared" si="96"/>
        <v>0</v>
      </c>
      <c r="I308" s="40">
        <f t="shared" si="97"/>
        <v>60</v>
      </c>
      <c r="J308" s="40">
        <f t="shared" si="96"/>
        <v>0</v>
      </c>
    </row>
    <row r="309" spans="1:10" ht="39" x14ac:dyDescent="0.25">
      <c r="A309" s="39" t="s">
        <v>53</v>
      </c>
      <c r="B309" s="12">
        <v>650</v>
      </c>
      <c r="C309" s="29" t="s">
        <v>86</v>
      </c>
      <c r="D309" s="29" t="s">
        <v>81</v>
      </c>
      <c r="E309" s="29" t="s">
        <v>468</v>
      </c>
      <c r="F309" s="29" t="s">
        <v>107</v>
      </c>
      <c r="G309" s="40">
        <f t="shared" si="96"/>
        <v>60</v>
      </c>
      <c r="H309" s="40">
        <f t="shared" si="96"/>
        <v>0</v>
      </c>
      <c r="I309" s="40">
        <f t="shared" si="97"/>
        <v>60</v>
      </c>
      <c r="J309" s="40">
        <f t="shared" si="96"/>
        <v>0</v>
      </c>
    </row>
    <row r="310" spans="1:10" x14ac:dyDescent="0.25">
      <c r="A310" s="39" t="s">
        <v>54</v>
      </c>
      <c r="B310" s="12">
        <v>650</v>
      </c>
      <c r="C310" s="29" t="s">
        <v>86</v>
      </c>
      <c r="D310" s="29" t="s">
        <v>81</v>
      </c>
      <c r="E310" s="29" t="s">
        <v>468</v>
      </c>
      <c r="F310" s="29" t="s">
        <v>108</v>
      </c>
      <c r="G310" s="40">
        <v>60</v>
      </c>
      <c r="H310" s="40">
        <v>0</v>
      </c>
      <c r="I310" s="40">
        <v>60</v>
      </c>
      <c r="J310" s="40">
        <v>0</v>
      </c>
    </row>
    <row r="311" spans="1:10" ht="51.75" x14ac:dyDescent="0.25">
      <c r="A311" s="39" t="s">
        <v>343</v>
      </c>
      <c r="B311" s="12">
        <v>650</v>
      </c>
      <c r="C311" s="29" t="s">
        <v>86</v>
      </c>
      <c r="D311" s="29" t="s">
        <v>81</v>
      </c>
      <c r="E311" s="29" t="s">
        <v>332</v>
      </c>
      <c r="F311" s="29"/>
      <c r="G311" s="40">
        <f t="shared" ref="G311:J313" si="98">G312</f>
        <v>56</v>
      </c>
      <c r="H311" s="40">
        <f t="shared" si="98"/>
        <v>0</v>
      </c>
      <c r="I311" s="40">
        <f t="shared" ref="I311:I313" si="99">I312</f>
        <v>56</v>
      </c>
      <c r="J311" s="40">
        <f t="shared" si="98"/>
        <v>0</v>
      </c>
    </row>
    <row r="312" spans="1:10" ht="51.75" x14ac:dyDescent="0.25">
      <c r="A312" s="39" t="s">
        <v>459</v>
      </c>
      <c r="B312" s="12">
        <v>650</v>
      </c>
      <c r="C312" s="29" t="s">
        <v>86</v>
      </c>
      <c r="D312" s="29" t="s">
        <v>81</v>
      </c>
      <c r="E312" s="29" t="s">
        <v>469</v>
      </c>
      <c r="F312" s="29"/>
      <c r="G312" s="40">
        <f t="shared" si="98"/>
        <v>56</v>
      </c>
      <c r="H312" s="40">
        <f t="shared" si="98"/>
        <v>0</v>
      </c>
      <c r="I312" s="40">
        <f t="shared" si="99"/>
        <v>56</v>
      </c>
      <c r="J312" s="40">
        <f t="shared" si="98"/>
        <v>0</v>
      </c>
    </row>
    <row r="313" spans="1:10" ht="39" x14ac:dyDescent="0.25">
      <c r="A313" s="39" t="s">
        <v>53</v>
      </c>
      <c r="B313" s="12">
        <v>650</v>
      </c>
      <c r="C313" s="29" t="s">
        <v>86</v>
      </c>
      <c r="D313" s="29" t="s">
        <v>81</v>
      </c>
      <c r="E313" s="29" t="s">
        <v>469</v>
      </c>
      <c r="F313" s="29" t="s">
        <v>107</v>
      </c>
      <c r="G313" s="40">
        <f t="shared" si="98"/>
        <v>56</v>
      </c>
      <c r="H313" s="40">
        <f t="shared" si="98"/>
        <v>0</v>
      </c>
      <c r="I313" s="40">
        <f t="shared" si="99"/>
        <v>56</v>
      </c>
      <c r="J313" s="40">
        <f t="shared" si="98"/>
        <v>0</v>
      </c>
    </row>
    <row r="314" spans="1:10" x14ac:dyDescent="0.25">
      <c r="A314" s="39" t="s">
        <v>54</v>
      </c>
      <c r="B314" s="12">
        <v>650</v>
      </c>
      <c r="C314" s="29" t="s">
        <v>86</v>
      </c>
      <c r="D314" s="29" t="s">
        <v>81</v>
      </c>
      <c r="E314" s="29" t="s">
        <v>469</v>
      </c>
      <c r="F314" s="29" t="s">
        <v>108</v>
      </c>
      <c r="G314" s="40">
        <v>56</v>
      </c>
      <c r="H314" s="40">
        <v>0</v>
      </c>
      <c r="I314" s="40">
        <v>56</v>
      </c>
      <c r="J314" s="40">
        <v>0</v>
      </c>
    </row>
    <row r="315" spans="1:10" ht="39" x14ac:dyDescent="0.25">
      <c r="A315" s="39" t="s">
        <v>344</v>
      </c>
      <c r="B315" s="12">
        <v>650</v>
      </c>
      <c r="C315" s="29" t="s">
        <v>86</v>
      </c>
      <c r="D315" s="29" t="s">
        <v>81</v>
      </c>
      <c r="E315" s="29" t="s">
        <v>333</v>
      </c>
      <c r="F315" s="29"/>
      <c r="G315" s="40">
        <f t="shared" ref="G315:J317" si="100">G316</f>
        <v>15</v>
      </c>
      <c r="H315" s="40">
        <f t="shared" si="100"/>
        <v>0</v>
      </c>
      <c r="I315" s="40">
        <f t="shared" ref="I315:I317" si="101">I316</f>
        <v>15</v>
      </c>
      <c r="J315" s="40">
        <f t="shared" si="100"/>
        <v>0</v>
      </c>
    </row>
    <row r="316" spans="1:10" ht="51.75" x14ac:dyDescent="0.25">
      <c r="A316" s="39" t="s">
        <v>459</v>
      </c>
      <c r="B316" s="12">
        <v>650</v>
      </c>
      <c r="C316" s="29" t="s">
        <v>86</v>
      </c>
      <c r="D316" s="29" t="s">
        <v>81</v>
      </c>
      <c r="E316" s="29" t="s">
        <v>470</v>
      </c>
      <c r="F316" s="29"/>
      <c r="G316" s="40">
        <f t="shared" si="100"/>
        <v>15</v>
      </c>
      <c r="H316" s="40">
        <f t="shared" si="100"/>
        <v>0</v>
      </c>
      <c r="I316" s="40">
        <f t="shared" si="101"/>
        <v>15</v>
      </c>
      <c r="J316" s="40">
        <f t="shared" si="100"/>
        <v>0</v>
      </c>
    </row>
    <row r="317" spans="1:10" ht="39" x14ac:dyDescent="0.25">
      <c r="A317" s="39" t="s">
        <v>53</v>
      </c>
      <c r="B317" s="12">
        <v>650</v>
      </c>
      <c r="C317" s="29" t="s">
        <v>86</v>
      </c>
      <c r="D317" s="29" t="s">
        <v>81</v>
      </c>
      <c r="E317" s="29" t="s">
        <v>470</v>
      </c>
      <c r="F317" s="29" t="s">
        <v>107</v>
      </c>
      <c r="G317" s="40">
        <f t="shared" si="100"/>
        <v>15</v>
      </c>
      <c r="H317" s="40">
        <f t="shared" si="100"/>
        <v>0</v>
      </c>
      <c r="I317" s="40">
        <f t="shared" si="101"/>
        <v>15</v>
      </c>
      <c r="J317" s="40">
        <f t="shared" si="100"/>
        <v>0</v>
      </c>
    </row>
    <row r="318" spans="1:10" x14ac:dyDescent="0.25">
      <c r="A318" s="39" t="s">
        <v>54</v>
      </c>
      <c r="B318" s="12">
        <v>650</v>
      </c>
      <c r="C318" s="29" t="s">
        <v>86</v>
      </c>
      <c r="D318" s="29" t="s">
        <v>81</v>
      </c>
      <c r="E318" s="29" t="s">
        <v>470</v>
      </c>
      <c r="F318" s="29" t="s">
        <v>108</v>
      </c>
      <c r="G318" s="40">
        <v>15</v>
      </c>
      <c r="H318" s="40">
        <v>0</v>
      </c>
      <c r="I318" s="40">
        <v>15</v>
      </c>
      <c r="J318" s="40">
        <v>0</v>
      </c>
    </row>
    <row r="319" spans="1:10" ht="51.75" x14ac:dyDescent="0.25">
      <c r="A319" s="39" t="s">
        <v>375</v>
      </c>
      <c r="B319" s="12">
        <v>650</v>
      </c>
      <c r="C319" s="29" t="s">
        <v>86</v>
      </c>
      <c r="D319" s="29" t="s">
        <v>81</v>
      </c>
      <c r="E319" s="29" t="s">
        <v>334</v>
      </c>
      <c r="F319" s="29"/>
      <c r="G319" s="40">
        <f t="shared" ref="G319:J321" si="102">G320</f>
        <v>50</v>
      </c>
      <c r="H319" s="40">
        <f t="shared" si="102"/>
        <v>0</v>
      </c>
      <c r="I319" s="40">
        <f t="shared" ref="I319:I321" si="103">I320</f>
        <v>50</v>
      </c>
      <c r="J319" s="40">
        <f t="shared" si="102"/>
        <v>0</v>
      </c>
    </row>
    <row r="320" spans="1:10" ht="51.75" x14ac:dyDescent="0.25">
      <c r="A320" s="39" t="s">
        <v>459</v>
      </c>
      <c r="B320" s="12">
        <v>650</v>
      </c>
      <c r="C320" s="29" t="s">
        <v>86</v>
      </c>
      <c r="D320" s="29" t="s">
        <v>81</v>
      </c>
      <c r="E320" s="29" t="s">
        <v>471</v>
      </c>
      <c r="F320" s="29"/>
      <c r="G320" s="40">
        <f t="shared" si="102"/>
        <v>50</v>
      </c>
      <c r="H320" s="40">
        <f t="shared" si="102"/>
        <v>0</v>
      </c>
      <c r="I320" s="40">
        <f t="shared" si="103"/>
        <v>50</v>
      </c>
      <c r="J320" s="40">
        <f t="shared" si="102"/>
        <v>0</v>
      </c>
    </row>
    <row r="321" spans="1:10" ht="39" x14ac:dyDescent="0.25">
      <c r="A321" s="39" t="s">
        <v>53</v>
      </c>
      <c r="B321" s="12">
        <v>650</v>
      </c>
      <c r="C321" s="29" t="s">
        <v>86</v>
      </c>
      <c r="D321" s="29" t="s">
        <v>81</v>
      </c>
      <c r="E321" s="29" t="s">
        <v>471</v>
      </c>
      <c r="F321" s="29" t="s">
        <v>107</v>
      </c>
      <c r="G321" s="40">
        <f t="shared" si="102"/>
        <v>50</v>
      </c>
      <c r="H321" s="40">
        <f t="shared" si="102"/>
        <v>0</v>
      </c>
      <c r="I321" s="40">
        <f t="shared" si="103"/>
        <v>50</v>
      </c>
      <c r="J321" s="40">
        <f t="shared" si="102"/>
        <v>0</v>
      </c>
    </row>
    <row r="322" spans="1:10" x14ac:dyDescent="0.25">
      <c r="A322" s="39" t="s">
        <v>54</v>
      </c>
      <c r="B322" s="12">
        <v>650</v>
      </c>
      <c r="C322" s="29" t="s">
        <v>86</v>
      </c>
      <c r="D322" s="29" t="s">
        <v>81</v>
      </c>
      <c r="E322" s="29" t="s">
        <v>471</v>
      </c>
      <c r="F322" s="29" t="s">
        <v>108</v>
      </c>
      <c r="G322" s="40">
        <v>50</v>
      </c>
      <c r="H322" s="40">
        <v>0</v>
      </c>
      <c r="I322" s="40">
        <v>50</v>
      </c>
      <c r="J322" s="40">
        <v>0</v>
      </c>
    </row>
    <row r="323" spans="1:10" x14ac:dyDescent="0.25">
      <c r="A323" s="34" t="s">
        <v>72</v>
      </c>
      <c r="B323" s="18">
        <v>650</v>
      </c>
      <c r="C323" s="37">
        <v>10</v>
      </c>
      <c r="D323" s="37"/>
      <c r="E323" s="37"/>
      <c r="F323" s="37"/>
      <c r="G323" s="38">
        <f t="shared" ref="G323:J328" si="104">G324</f>
        <v>480</v>
      </c>
      <c r="H323" s="38">
        <f t="shared" si="104"/>
        <v>0</v>
      </c>
      <c r="I323" s="38">
        <f t="shared" ref="I323:I328" si="105">I324</f>
        <v>480</v>
      </c>
      <c r="J323" s="38">
        <f t="shared" si="104"/>
        <v>0</v>
      </c>
    </row>
    <row r="324" spans="1:10" x14ac:dyDescent="0.25">
      <c r="A324" s="34" t="s">
        <v>73</v>
      </c>
      <c r="B324" s="18">
        <v>650</v>
      </c>
      <c r="C324" s="37">
        <v>10</v>
      </c>
      <c r="D324" s="37" t="s">
        <v>81</v>
      </c>
      <c r="E324" s="37"/>
      <c r="F324" s="37"/>
      <c r="G324" s="38">
        <f t="shared" si="104"/>
        <v>480</v>
      </c>
      <c r="H324" s="38">
        <f t="shared" si="104"/>
        <v>0</v>
      </c>
      <c r="I324" s="38">
        <f t="shared" si="105"/>
        <v>480</v>
      </c>
      <c r="J324" s="38">
        <f t="shared" si="104"/>
        <v>0</v>
      </c>
    </row>
    <row r="325" spans="1:10" ht="39" x14ac:dyDescent="0.25">
      <c r="A325" s="39" t="s">
        <v>337</v>
      </c>
      <c r="B325" s="12">
        <v>650</v>
      </c>
      <c r="C325" s="29" t="s">
        <v>318</v>
      </c>
      <c r="D325" s="29" t="s">
        <v>81</v>
      </c>
      <c r="E325" s="29" t="s">
        <v>113</v>
      </c>
      <c r="F325" s="29"/>
      <c r="G325" s="40">
        <f t="shared" si="104"/>
        <v>480</v>
      </c>
      <c r="H325" s="40">
        <f t="shared" si="104"/>
        <v>0</v>
      </c>
      <c r="I325" s="40">
        <f t="shared" si="105"/>
        <v>480</v>
      </c>
      <c r="J325" s="40">
        <f t="shared" si="104"/>
        <v>0</v>
      </c>
    </row>
    <row r="326" spans="1:10" ht="64.5" x14ac:dyDescent="0.25">
      <c r="A326" s="39" t="s">
        <v>338</v>
      </c>
      <c r="B326" s="12">
        <v>650</v>
      </c>
      <c r="C326" s="29" t="s">
        <v>318</v>
      </c>
      <c r="D326" s="29" t="s">
        <v>81</v>
      </c>
      <c r="E326" s="29" t="s">
        <v>335</v>
      </c>
      <c r="F326" s="29"/>
      <c r="G326" s="40">
        <f t="shared" si="104"/>
        <v>480</v>
      </c>
      <c r="H326" s="40">
        <f t="shared" si="104"/>
        <v>0</v>
      </c>
      <c r="I326" s="40">
        <f t="shared" si="105"/>
        <v>480</v>
      </c>
      <c r="J326" s="40">
        <f t="shared" si="104"/>
        <v>0</v>
      </c>
    </row>
    <row r="327" spans="1:10" ht="64.5" x14ac:dyDescent="0.25">
      <c r="A327" s="39" t="s">
        <v>349</v>
      </c>
      <c r="B327" s="12">
        <v>650</v>
      </c>
      <c r="C327" s="29" t="s">
        <v>318</v>
      </c>
      <c r="D327" s="29" t="s">
        <v>81</v>
      </c>
      <c r="E327" s="29" t="s">
        <v>336</v>
      </c>
      <c r="F327" s="29"/>
      <c r="G327" s="40">
        <f t="shared" si="104"/>
        <v>480</v>
      </c>
      <c r="H327" s="40">
        <f t="shared" si="104"/>
        <v>0</v>
      </c>
      <c r="I327" s="40">
        <f t="shared" si="105"/>
        <v>480</v>
      </c>
      <c r="J327" s="40">
        <f t="shared" si="104"/>
        <v>0</v>
      </c>
    </row>
    <row r="328" spans="1:10" ht="26.25" x14ac:dyDescent="0.25">
      <c r="A328" s="39" t="s">
        <v>38</v>
      </c>
      <c r="B328" s="12">
        <v>650</v>
      </c>
      <c r="C328" s="29" t="s">
        <v>318</v>
      </c>
      <c r="D328" s="29" t="s">
        <v>81</v>
      </c>
      <c r="E328" s="29" t="s">
        <v>336</v>
      </c>
      <c r="F328" s="29" t="s">
        <v>325</v>
      </c>
      <c r="G328" s="40">
        <f t="shared" si="104"/>
        <v>480</v>
      </c>
      <c r="H328" s="40">
        <f t="shared" si="104"/>
        <v>0</v>
      </c>
      <c r="I328" s="40">
        <f t="shared" si="105"/>
        <v>480</v>
      </c>
      <c r="J328" s="40">
        <f t="shared" si="104"/>
        <v>0</v>
      </c>
    </row>
    <row r="329" spans="1:10" ht="26.25" x14ac:dyDescent="0.25">
      <c r="A329" s="39" t="s">
        <v>74</v>
      </c>
      <c r="B329" s="12">
        <v>650</v>
      </c>
      <c r="C329" s="29" t="s">
        <v>318</v>
      </c>
      <c r="D329" s="29" t="s">
        <v>81</v>
      </c>
      <c r="E329" s="29" t="s">
        <v>336</v>
      </c>
      <c r="F329" s="29" t="s">
        <v>326</v>
      </c>
      <c r="G329" s="40">
        <v>480</v>
      </c>
      <c r="H329" s="40">
        <v>0</v>
      </c>
      <c r="I329" s="40">
        <v>480</v>
      </c>
      <c r="J329" s="40">
        <v>0</v>
      </c>
    </row>
    <row r="330" spans="1:10" x14ac:dyDescent="0.25">
      <c r="A330" s="34" t="s">
        <v>75</v>
      </c>
      <c r="B330" s="18">
        <v>650</v>
      </c>
      <c r="C330" s="37">
        <v>11</v>
      </c>
      <c r="D330" s="37"/>
      <c r="E330" s="37"/>
      <c r="F330" s="37"/>
      <c r="G330" s="38">
        <f>G331</f>
        <v>35159.800000000003</v>
      </c>
      <c r="H330" s="38">
        <f>H331</f>
        <v>0</v>
      </c>
      <c r="I330" s="38">
        <f>I331</f>
        <v>35159.800000000003</v>
      </c>
      <c r="J330" s="38">
        <f>J331</f>
        <v>0</v>
      </c>
    </row>
    <row r="331" spans="1:10" x14ac:dyDescent="0.25">
      <c r="A331" s="34" t="s">
        <v>76</v>
      </c>
      <c r="B331" s="18">
        <v>650</v>
      </c>
      <c r="C331" s="37">
        <v>11</v>
      </c>
      <c r="D331" s="37" t="s">
        <v>81</v>
      </c>
      <c r="E331" s="37"/>
      <c r="F331" s="37"/>
      <c r="G331" s="38">
        <f>G332+G347</f>
        <v>35159.800000000003</v>
      </c>
      <c r="H331" s="38">
        <f>H332+H347</f>
        <v>0</v>
      </c>
      <c r="I331" s="38">
        <f>I332+I347</f>
        <v>35159.800000000003</v>
      </c>
      <c r="J331" s="38">
        <f>J332+J347</f>
        <v>0</v>
      </c>
    </row>
    <row r="332" spans="1:10" ht="39" x14ac:dyDescent="0.25">
      <c r="A332" s="39" t="s">
        <v>77</v>
      </c>
      <c r="B332" s="12">
        <v>650</v>
      </c>
      <c r="C332" s="29">
        <v>11</v>
      </c>
      <c r="D332" s="29" t="s">
        <v>81</v>
      </c>
      <c r="E332" s="29" t="s">
        <v>161</v>
      </c>
      <c r="F332" s="29"/>
      <c r="G332" s="40">
        <f>SUM(G333+G342)</f>
        <v>35073</v>
      </c>
      <c r="H332" s="40">
        <f>SUM(H333+H342)</f>
        <v>0</v>
      </c>
      <c r="I332" s="40">
        <f>SUM(I333+I342)</f>
        <v>35073</v>
      </c>
      <c r="J332" s="40">
        <f>SUM(J333+J342)</f>
        <v>0</v>
      </c>
    </row>
    <row r="333" spans="1:10" ht="39" x14ac:dyDescent="0.25">
      <c r="A333" s="39" t="s">
        <v>239</v>
      </c>
      <c r="B333" s="12">
        <v>650</v>
      </c>
      <c r="C333" s="29">
        <v>11</v>
      </c>
      <c r="D333" s="29" t="s">
        <v>81</v>
      </c>
      <c r="E333" s="29" t="s">
        <v>240</v>
      </c>
      <c r="F333" s="29"/>
      <c r="G333" s="40">
        <f>SUM(G334+G338)</f>
        <v>34893</v>
      </c>
      <c r="H333" s="40">
        <f>SUM(H334+H338)</f>
        <v>0</v>
      </c>
      <c r="I333" s="40">
        <f>SUM(I334+I338)</f>
        <v>34893</v>
      </c>
      <c r="J333" s="40">
        <f>SUM(J334+J338)</f>
        <v>0</v>
      </c>
    </row>
    <row r="334" spans="1:10" ht="64.5" x14ac:dyDescent="0.25">
      <c r="A334" s="39" t="s">
        <v>320</v>
      </c>
      <c r="B334" s="12">
        <v>650</v>
      </c>
      <c r="C334" s="29">
        <v>11</v>
      </c>
      <c r="D334" s="29" t="s">
        <v>81</v>
      </c>
      <c r="E334" s="29" t="s">
        <v>241</v>
      </c>
      <c r="F334" s="29"/>
      <c r="G334" s="40">
        <f>SUM(G335)</f>
        <v>34738</v>
      </c>
      <c r="H334" s="40">
        <f>SUM(H335)</f>
        <v>0</v>
      </c>
      <c r="I334" s="40">
        <f>SUM(I335)</f>
        <v>34738</v>
      </c>
      <c r="J334" s="40">
        <f>SUM(J335)</f>
        <v>0</v>
      </c>
    </row>
    <row r="335" spans="1:10" ht="51" x14ac:dyDescent="0.25">
      <c r="A335" s="43" t="s">
        <v>461</v>
      </c>
      <c r="B335" s="12">
        <v>650</v>
      </c>
      <c r="C335" s="29" t="s">
        <v>164</v>
      </c>
      <c r="D335" s="29" t="s">
        <v>81</v>
      </c>
      <c r="E335" s="29" t="s">
        <v>472</v>
      </c>
      <c r="F335" s="29"/>
      <c r="G335" s="40">
        <f t="shared" ref="G335:J336" si="106">G336</f>
        <v>34738</v>
      </c>
      <c r="H335" s="40">
        <f t="shared" si="106"/>
        <v>0</v>
      </c>
      <c r="I335" s="40">
        <f t="shared" si="106"/>
        <v>34738</v>
      </c>
      <c r="J335" s="40">
        <f t="shared" si="106"/>
        <v>0</v>
      </c>
    </row>
    <row r="336" spans="1:10" ht="39" x14ac:dyDescent="0.25">
      <c r="A336" s="39" t="s">
        <v>53</v>
      </c>
      <c r="B336" s="12">
        <v>650</v>
      </c>
      <c r="C336" s="29" t="s">
        <v>164</v>
      </c>
      <c r="D336" s="29" t="s">
        <v>81</v>
      </c>
      <c r="E336" s="29" t="s">
        <v>472</v>
      </c>
      <c r="F336" s="29" t="s">
        <v>107</v>
      </c>
      <c r="G336" s="40">
        <f t="shared" si="106"/>
        <v>34738</v>
      </c>
      <c r="H336" s="40">
        <f t="shared" si="106"/>
        <v>0</v>
      </c>
      <c r="I336" s="40">
        <f t="shared" si="106"/>
        <v>34738</v>
      </c>
      <c r="J336" s="40">
        <f t="shared" si="106"/>
        <v>0</v>
      </c>
    </row>
    <row r="337" spans="1:10" x14ac:dyDescent="0.25">
      <c r="A337" s="39" t="s">
        <v>54</v>
      </c>
      <c r="B337" s="12">
        <v>650</v>
      </c>
      <c r="C337" s="29" t="s">
        <v>164</v>
      </c>
      <c r="D337" s="29" t="s">
        <v>81</v>
      </c>
      <c r="E337" s="29" t="s">
        <v>472</v>
      </c>
      <c r="F337" s="29" t="s">
        <v>108</v>
      </c>
      <c r="G337" s="40">
        <v>34738</v>
      </c>
      <c r="H337" s="40">
        <v>0</v>
      </c>
      <c r="I337" s="40">
        <v>34738</v>
      </c>
      <c r="J337" s="40">
        <v>0</v>
      </c>
    </row>
    <row r="338" spans="1:10" ht="26.25" x14ac:dyDescent="0.25">
      <c r="A338" s="39" t="s">
        <v>165</v>
      </c>
      <c r="B338" s="12">
        <v>650</v>
      </c>
      <c r="C338" s="29" t="s">
        <v>164</v>
      </c>
      <c r="D338" s="29" t="s">
        <v>81</v>
      </c>
      <c r="E338" s="29" t="s">
        <v>242</v>
      </c>
      <c r="F338" s="29"/>
      <c r="G338" s="40">
        <f>SUM(G339)</f>
        <v>155</v>
      </c>
      <c r="H338" s="40">
        <f>SUM(H339)</f>
        <v>0</v>
      </c>
      <c r="I338" s="40">
        <f>SUM(I339)</f>
        <v>155</v>
      </c>
      <c r="J338" s="40">
        <f>SUM(J339)</f>
        <v>0</v>
      </c>
    </row>
    <row r="339" spans="1:10" ht="51.75" x14ac:dyDescent="0.25">
      <c r="A339" s="39" t="s">
        <v>459</v>
      </c>
      <c r="B339" s="12">
        <v>650</v>
      </c>
      <c r="C339" s="29" t="s">
        <v>164</v>
      </c>
      <c r="D339" s="29" t="s">
        <v>81</v>
      </c>
      <c r="E339" s="29" t="s">
        <v>473</v>
      </c>
      <c r="F339" s="29"/>
      <c r="G339" s="40">
        <f t="shared" ref="G339:J340" si="107">G340</f>
        <v>155</v>
      </c>
      <c r="H339" s="40">
        <f t="shared" si="107"/>
        <v>0</v>
      </c>
      <c r="I339" s="40">
        <f t="shared" si="107"/>
        <v>155</v>
      </c>
      <c r="J339" s="40">
        <f t="shared" si="107"/>
        <v>0</v>
      </c>
    </row>
    <row r="340" spans="1:10" ht="39" x14ac:dyDescent="0.25">
      <c r="A340" s="39" t="s">
        <v>53</v>
      </c>
      <c r="B340" s="12">
        <v>650</v>
      </c>
      <c r="C340" s="29" t="s">
        <v>164</v>
      </c>
      <c r="D340" s="29" t="s">
        <v>81</v>
      </c>
      <c r="E340" s="29" t="s">
        <v>473</v>
      </c>
      <c r="F340" s="29" t="s">
        <v>107</v>
      </c>
      <c r="G340" s="40">
        <f t="shared" si="107"/>
        <v>155</v>
      </c>
      <c r="H340" s="40">
        <f t="shared" si="107"/>
        <v>0</v>
      </c>
      <c r="I340" s="40">
        <f t="shared" si="107"/>
        <v>155</v>
      </c>
      <c r="J340" s="40">
        <f t="shared" si="107"/>
        <v>0</v>
      </c>
    </row>
    <row r="341" spans="1:10" x14ac:dyDescent="0.25">
      <c r="A341" s="39" t="s">
        <v>54</v>
      </c>
      <c r="B341" s="12">
        <v>650</v>
      </c>
      <c r="C341" s="29" t="s">
        <v>164</v>
      </c>
      <c r="D341" s="29" t="s">
        <v>81</v>
      </c>
      <c r="E341" s="29" t="s">
        <v>473</v>
      </c>
      <c r="F341" s="29" t="s">
        <v>108</v>
      </c>
      <c r="G341" s="40">
        <v>155</v>
      </c>
      <c r="H341" s="40">
        <v>0</v>
      </c>
      <c r="I341" s="40">
        <v>155</v>
      </c>
      <c r="J341" s="40">
        <v>0</v>
      </c>
    </row>
    <row r="342" spans="1:10" ht="51.75" x14ac:dyDescent="0.25">
      <c r="A342" s="39" t="s">
        <v>243</v>
      </c>
      <c r="B342" s="12">
        <v>650</v>
      </c>
      <c r="C342" s="29" t="s">
        <v>164</v>
      </c>
      <c r="D342" s="29" t="s">
        <v>81</v>
      </c>
      <c r="E342" s="29" t="s">
        <v>162</v>
      </c>
      <c r="F342" s="29"/>
      <c r="G342" s="40">
        <f>SUM(G343)</f>
        <v>180</v>
      </c>
      <c r="H342" s="40">
        <f>SUM(H343)</f>
        <v>0</v>
      </c>
      <c r="I342" s="40">
        <f>SUM(I343)</f>
        <v>180</v>
      </c>
      <c r="J342" s="40">
        <f>SUM(J343)</f>
        <v>0</v>
      </c>
    </row>
    <row r="343" spans="1:10" ht="39" x14ac:dyDescent="0.25">
      <c r="A343" s="39" t="s">
        <v>244</v>
      </c>
      <c r="B343" s="12">
        <v>650</v>
      </c>
      <c r="C343" s="29" t="s">
        <v>164</v>
      </c>
      <c r="D343" s="29" t="s">
        <v>81</v>
      </c>
      <c r="E343" s="29" t="s">
        <v>163</v>
      </c>
      <c r="F343" s="29"/>
      <c r="G343" s="40">
        <f t="shared" ref="G343:J345" si="108">G344</f>
        <v>180</v>
      </c>
      <c r="H343" s="40">
        <f t="shared" si="108"/>
        <v>0</v>
      </c>
      <c r="I343" s="40">
        <f t="shared" ref="I343:I345" si="109">I344</f>
        <v>180</v>
      </c>
      <c r="J343" s="40">
        <f t="shared" si="108"/>
        <v>0</v>
      </c>
    </row>
    <row r="344" spans="1:10" ht="51.75" x14ac:dyDescent="0.25">
      <c r="A344" s="39" t="s">
        <v>459</v>
      </c>
      <c r="B344" s="12">
        <v>650</v>
      </c>
      <c r="C344" s="29" t="s">
        <v>164</v>
      </c>
      <c r="D344" s="29" t="s">
        <v>81</v>
      </c>
      <c r="E344" s="29" t="s">
        <v>474</v>
      </c>
      <c r="F344" s="29"/>
      <c r="G344" s="40">
        <f t="shared" si="108"/>
        <v>180</v>
      </c>
      <c r="H344" s="40">
        <f t="shared" si="108"/>
        <v>0</v>
      </c>
      <c r="I344" s="40">
        <f t="shared" si="109"/>
        <v>180</v>
      </c>
      <c r="J344" s="40">
        <f t="shared" si="108"/>
        <v>0</v>
      </c>
    </row>
    <row r="345" spans="1:10" ht="39" x14ac:dyDescent="0.25">
      <c r="A345" s="39" t="s">
        <v>53</v>
      </c>
      <c r="B345" s="12">
        <v>650</v>
      </c>
      <c r="C345" s="29" t="s">
        <v>164</v>
      </c>
      <c r="D345" s="29" t="s">
        <v>81</v>
      </c>
      <c r="E345" s="29" t="s">
        <v>474</v>
      </c>
      <c r="F345" s="29" t="s">
        <v>107</v>
      </c>
      <c r="G345" s="40">
        <f t="shared" si="108"/>
        <v>180</v>
      </c>
      <c r="H345" s="40">
        <f t="shared" si="108"/>
        <v>0</v>
      </c>
      <c r="I345" s="40">
        <f t="shared" si="109"/>
        <v>180</v>
      </c>
      <c r="J345" s="40">
        <f t="shared" si="108"/>
        <v>0</v>
      </c>
    </row>
    <row r="346" spans="1:10" x14ac:dyDescent="0.25">
      <c r="A346" s="39" t="s">
        <v>54</v>
      </c>
      <c r="B346" s="12">
        <v>650</v>
      </c>
      <c r="C346" s="29" t="s">
        <v>164</v>
      </c>
      <c r="D346" s="29" t="s">
        <v>81</v>
      </c>
      <c r="E346" s="29" t="s">
        <v>474</v>
      </c>
      <c r="F346" s="29" t="s">
        <v>108</v>
      </c>
      <c r="G346" s="40">
        <v>180</v>
      </c>
      <c r="H346" s="40">
        <v>0</v>
      </c>
      <c r="I346" s="40">
        <v>180</v>
      </c>
      <c r="J346" s="40">
        <v>0</v>
      </c>
    </row>
    <row r="347" spans="1:10" ht="64.5" x14ac:dyDescent="0.25">
      <c r="A347" s="39" t="s">
        <v>329</v>
      </c>
      <c r="B347" s="12">
        <v>650</v>
      </c>
      <c r="C347" s="29" t="s">
        <v>164</v>
      </c>
      <c r="D347" s="29" t="s">
        <v>81</v>
      </c>
      <c r="E347" s="29" t="s">
        <v>330</v>
      </c>
      <c r="F347" s="29"/>
      <c r="G347" s="40">
        <f>G348</f>
        <v>86.8</v>
      </c>
      <c r="H347" s="40">
        <f>H348</f>
        <v>0</v>
      </c>
      <c r="I347" s="40">
        <f>I348</f>
        <v>86.8</v>
      </c>
      <c r="J347" s="40">
        <f>J348</f>
        <v>0</v>
      </c>
    </row>
    <row r="348" spans="1:10" ht="128.25" x14ac:dyDescent="0.25">
      <c r="A348" s="39" t="s">
        <v>342</v>
      </c>
      <c r="B348" s="12">
        <v>650</v>
      </c>
      <c r="C348" s="29" t="s">
        <v>164</v>
      </c>
      <c r="D348" s="29" t="s">
        <v>81</v>
      </c>
      <c r="E348" s="29" t="s">
        <v>331</v>
      </c>
      <c r="F348" s="29"/>
      <c r="G348" s="40">
        <f>G349+G353</f>
        <v>86.8</v>
      </c>
      <c r="H348" s="40">
        <f>H349+H353</f>
        <v>0</v>
      </c>
      <c r="I348" s="40">
        <f>I349+I353</f>
        <v>86.8</v>
      </c>
      <c r="J348" s="40">
        <f>J349+J353</f>
        <v>0</v>
      </c>
    </row>
    <row r="349" spans="1:10" ht="51.75" x14ac:dyDescent="0.25">
      <c r="A349" s="39" t="s">
        <v>343</v>
      </c>
      <c r="B349" s="12">
        <v>650</v>
      </c>
      <c r="C349" s="29" t="s">
        <v>164</v>
      </c>
      <c r="D349" s="29" t="s">
        <v>81</v>
      </c>
      <c r="E349" s="29" t="s">
        <v>332</v>
      </c>
      <c r="F349" s="29"/>
      <c r="G349" s="40">
        <f t="shared" ref="G349:J351" si="110">G350</f>
        <v>46</v>
      </c>
      <c r="H349" s="40">
        <f t="shared" si="110"/>
        <v>0</v>
      </c>
      <c r="I349" s="40">
        <f t="shared" ref="I349:I351" si="111">I350</f>
        <v>46</v>
      </c>
      <c r="J349" s="40">
        <f t="shared" si="110"/>
        <v>0</v>
      </c>
    </row>
    <row r="350" spans="1:10" ht="51.75" x14ac:dyDescent="0.25">
      <c r="A350" s="39" t="s">
        <v>459</v>
      </c>
      <c r="B350" s="12">
        <v>650</v>
      </c>
      <c r="C350" s="29" t="s">
        <v>164</v>
      </c>
      <c r="D350" s="29" t="s">
        <v>81</v>
      </c>
      <c r="E350" s="29" t="s">
        <v>469</v>
      </c>
      <c r="F350" s="29"/>
      <c r="G350" s="40">
        <f t="shared" si="110"/>
        <v>46</v>
      </c>
      <c r="H350" s="40">
        <f t="shared" si="110"/>
        <v>0</v>
      </c>
      <c r="I350" s="40">
        <f t="shared" si="111"/>
        <v>46</v>
      </c>
      <c r="J350" s="40">
        <f t="shared" si="110"/>
        <v>0</v>
      </c>
    </row>
    <row r="351" spans="1:10" ht="39" x14ac:dyDescent="0.25">
      <c r="A351" s="39" t="s">
        <v>53</v>
      </c>
      <c r="B351" s="12">
        <v>650</v>
      </c>
      <c r="C351" s="29" t="s">
        <v>164</v>
      </c>
      <c r="D351" s="29" t="s">
        <v>81</v>
      </c>
      <c r="E351" s="29" t="s">
        <v>469</v>
      </c>
      <c r="F351" s="29" t="s">
        <v>107</v>
      </c>
      <c r="G351" s="40">
        <f t="shared" si="110"/>
        <v>46</v>
      </c>
      <c r="H351" s="40">
        <f t="shared" si="110"/>
        <v>0</v>
      </c>
      <c r="I351" s="40">
        <f t="shared" si="111"/>
        <v>46</v>
      </c>
      <c r="J351" s="40">
        <f t="shared" si="110"/>
        <v>0</v>
      </c>
    </row>
    <row r="352" spans="1:10" x14ac:dyDescent="0.25">
      <c r="A352" s="39" t="s">
        <v>54</v>
      </c>
      <c r="B352" s="12">
        <v>650</v>
      </c>
      <c r="C352" s="29" t="s">
        <v>164</v>
      </c>
      <c r="D352" s="29" t="s">
        <v>81</v>
      </c>
      <c r="E352" s="29" t="s">
        <v>469</v>
      </c>
      <c r="F352" s="29" t="s">
        <v>108</v>
      </c>
      <c r="G352" s="40">
        <v>46</v>
      </c>
      <c r="H352" s="40">
        <v>0</v>
      </c>
      <c r="I352" s="40">
        <v>46</v>
      </c>
      <c r="J352" s="40">
        <v>0</v>
      </c>
    </row>
    <row r="353" spans="1:12" ht="39" x14ac:dyDescent="0.25">
      <c r="A353" s="39" t="s">
        <v>344</v>
      </c>
      <c r="B353" s="12">
        <v>650</v>
      </c>
      <c r="C353" s="29" t="s">
        <v>164</v>
      </c>
      <c r="D353" s="29" t="s">
        <v>81</v>
      </c>
      <c r="E353" s="29" t="s">
        <v>333</v>
      </c>
      <c r="F353" s="29"/>
      <c r="G353" s="40">
        <f t="shared" ref="G353:J355" si="112">G354</f>
        <v>40.799999999999997</v>
      </c>
      <c r="H353" s="40">
        <f t="shared" si="112"/>
        <v>0</v>
      </c>
      <c r="I353" s="40">
        <f t="shared" ref="I353:I355" si="113">I354</f>
        <v>40.799999999999997</v>
      </c>
      <c r="J353" s="40">
        <f t="shared" si="112"/>
        <v>0</v>
      </c>
    </row>
    <row r="354" spans="1:12" ht="51.75" x14ac:dyDescent="0.25">
      <c r="A354" s="39" t="s">
        <v>459</v>
      </c>
      <c r="B354" s="12">
        <v>650</v>
      </c>
      <c r="C354" s="29" t="s">
        <v>164</v>
      </c>
      <c r="D354" s="29" t="s">
        <v>81</v>
      </c>
      <c r="E354" s="29" t="s">
        <v>470</v>
      </c>
      <c r="F354" s="29"/>
      <c r="G354" s="40">
        <f t="shared" si="112"/>
        <v>40.799999999999997</v>
      </c>
      <c r="H354" s="40">
        <f t="shared" si="112"/>
        <v>0</v>
      </c>
      <c r="I354" s="40">
        <f t="shared" si="113"/>
        <v>40.799999999999997</v>
      </c>
      <c r="J354" s="40">
        <f t="shared" si="112"/>
        <v>0</v>
      </c>
    </row>
    <row r="355" spans="1:12" ht="39" x14ac:dyDescent="0.25">
      <c r="A355" s="39" t="s">
        <v>53</v>
      </c>
      <c r="B355" s="12">
        <v>650</v>
      </c>
      <c r="C355" s="29" t="s">
        <v>164</v>
      </c>
      <c r="D355" s="29" t="s">
        <v>81</v>
      </c>
      <c r="E355" s="29" t="s">
        <v>470</v>
      </c>
      <c r="F355" s="29" t="s">
        <v>107</v>
      </c>
      <c r="G355" s="40">
        <f t="shared" si="112"/>
        <v>40.799999999999997</v>
      </c>
      <c r="H355" s="40">
        <f t="shared" si="112"/>
        <v>0</v>
      </c>
      <c r="I355" s="40">
        <f t="shared" si="113"/>
        <v>40.799999999999997</v>
      </c>
      <c r="J355" s="40">
        <f t="shared" si="112"/>
        <v>0</v>
      </c>
    </row>
    <row r="356" spans="1:12" x14ac:dyDescent="0.25">
      <c r="A356" s="39" t="s">
        <v>54</v>
      </c>
      <c r="B356" s="12">
        <v>650</v>
      </c>
      <c r="C356" s="29" t="s">
        <v>164</v>
      </c>
      <c r="D356" s="29" t="s">
        <v>81</v>
      </c>
      <c r="E356" s="29" t="s">
        <v>470</v>
      </c>
      <c r="F356" s="29" t="s">
        <v>108</v>
      </c>
      <c r="G356" s="40">
        <v>40.799999999999997</v>
      </c>
      <c r="H356" s="40">
        <v>0</v>
      </c>
      <c r="I356" s="40">
        <v>40.799999999999997</v>
      </c>
      <c r="J356" s="40">
        <v>0</v>
      </c>
    </row>
    <row r="357" spans="1:12" ht="39" x14ac:dyDescent="0.25">
      <c r="A357" s="34" t="s">
        <v>264</v>
      </c>
      <c r="B357" s="18">
        <v>650</v>
      </c>
      <c r="C357" s="37">
        <v>14</v>
      </c>
      <c r="D357" s="37"/>
      <c r="E357" s="37"/>
      <c r="F357" s="37"/>
      <c r="G357" s="38">
        <f t="shared" ref="G357:J359" si="114">G358</f>
        <v>4024</v>
      </c>
      <c r="H357" s="38">
        <f t="shared" si="114"/>
        <v>0</v>
      </c>
      <c r="I357" s="38">
        <f t="shared" ref="I357:I359" si="115">I358</f>
        <v>4024</v>
      </c>
      <c r="J357" s="38">
        <f t="shared" si="114"/>
        <v>0</v>
      </c>
    </row>
    <row r="358" spans="1:12" ht="26.25" x14ac:dyDescent="0.25">
      <c r="A358" s="34" t="s">
        <v>78</v>
      </c>
      <c r="B358" s="18">
        <v>650</v>
      </c>
      <c r="C358" s="37">
        <v>14</v>
      </c>
      <c r="D358" s="37" t="s">
        <v>83</v>
      </c>
      <c r="E358" s="37"/>
      <c r="F358" s="37"/>
      <c r="G358" s="38">
        <f t="shared" si="114"/>
        <v>4024</v>
      </c>
      <c r="H358" s="38">
        <f t="shared" si="114"/>
        <v>0</v>
      </c>
      <c r="I358" s="38">
        <f t="shared" si="115"/>
        <v>4024</v>
      </c>
      <c r="J358" s="38">
        <f t="shared" si="114"/>
        <v>0</v>
      </c>
    </row>
    <row r="359" spans="1:12" ht="39" x14ac:dyDescent="0.25">
      <c r="A359" s="39" t="s">
        <v>40</v>
      </c>
      <c r="B359" s="12">
        <v>650</v>
      </c>
      <c r="C359" s="29">
        <v>14</v>
      </c>
      <c r="D359" s="29" t="s">
        <v>83</v>
      </c>
      <c r="E359" s="29" t="s">
        <v>121</v>
      </c>
      <c r="F359" s="29"/>
      <c r="G359" s="40">
        <f t="shared" si="114"/>
        <v>4024</v>
      </c>
      <c r="H359" s="40">
        <f t="shared" si="114"/>
        <v>0</v>
      </c>
      <c r="I359" s="40">
        <f t="shared" si="115"/>
        <v>4024</v>
      </c>
      <c r="J359" s="40">
        <f t="shared" si="114"/>
        <v>0</v>
      </c>
    </row>
    <row r="360" spans="1:12" ht="39" x14ac:dyDescent="0.25">
      <c r="A360" s="39" t="s">
        <v>158</v>
      </c>
      <c r="B360" s="12">
        <v>650</v>
      </c>
      <c r="C360" s="29" t="s">
        <v>96</v>
      </c>
      <c r="D360" s="29" t="s">
        <v>83</v>
      </c>
      <c r="E360" s="29" t="s">
        <v>159</v>
      </c>
      <c r="F360" s="29"/>
      <c r="G360" s="40">
        <f t="shared" ref="G360:J362" si="116">SUM(G361)</f>
        <v>4024</v>
      </c>
      <c r="H360" s="40">
        <f t="shared" si="116"/>
        <v>0</v>
      </c>
      <c r="I360" s="40">
        <f t="shared" ref="I360:I362" si="117">SUM(I361)</f>
        <v>4024</v>
      </c>
      <c r="J360" s="40">
        <f t="shared" si="116"/>
        <v>0</v>
      </c>
    </row>
    <row r="361" spans="1:12" ht="51.75" x14ac:dyDescent="0.25">
      <c r="A361" s="39" t="s">
        <v>160</v>
      </c>
      <c r="B361" s="12">
        <v>650</v>
      </c>
      <c r="C361" s="29" t="s">
        <v>96</v>
      </c>
      <c r="D361" s="29" t="s">
        <v>83</v>
      </c>
      <c r="E361" s="29" t="s">
        <v>292</v>
      </c>
      <c r="F361" s="29"/>
      <c r="G361" s="40">
        <f t="shared" si="116"/>
        <v>4024</v>
      </c>
      <c r="H361" s="40">
        <f t="shared" si="116"/>
        <v>0</v>
      </c>
      <c r="I361" s="40">
        <f t="shared" si="117"/>
        <v>4024</v>
      </c>
      <c r="J361" s="40">
        <f t="shared" si="116"/>
        <v>0</v>
      </c>
    </row>
    <row r="362" spans="1:12" ht="39" x14ac:dyDescent="0.25">
      <c r="A362" s="39" t="s">
        <v>373</v>
      </c>
      <c r="B362" s="12">
        <v>650</v>
      </c>
      <c r="C362" s="29" t="s">
        <v>96</v>
      </c>
      <c r="D362" s="29" t="s">
        <v>83</v>
      </c>
      <c r="E362" s="29" t="s">
        <v>291</v>
      </c>
      <c r="F362" s="29"/>
      <c r="G362" s="40">
        <f t="shared" si="116"/>
        <v>4024</v>
      </c>
      <c r="H362" s="40">
        <f t="shared" si="116"/>
        <v>0</v>
      </c>
      <c r="I362" s="40">
        <f t="shared" si="117"/>
        <v>4024</v>
      </c>
      <c r="J362" s="40">
        <f t="shared" si="116"/>
        <v>0</v>
      </c>
    </row>
    <row r="363" spans="1:12" x14ac:dyDescent="0.25">
      <c r="A363" s="39" t="s">
        <v>79</v>
      </c>
      <c r="B363" s="12">
        <v>650</v>
      </c>
      <c r="C363" s="29">
        <v>14</v>
      </c>
      <c r="D363" s="29" t="s">
        <v>83</v>
      </c>
      <c r="E363" s="29" t="s">
        <v>291</v>
      </c>
      <c r="F363" s="29">
        <v>500</v>
      </c>
      <c r="G363" s="40">
        <f>G364</f>
        <v>4024</v>
      </c>
      <c r="H363" s="40">
        <f>H364</f>
        <v>0</v>
      </c>
      <c r="I363" s="40">
        <f>I364</f>
        <v>4024</v>
      </c>
      <c r="J363" s="40">
        <f>J364</f>
        <v>0</v>
      </c>
    </row>
    <row r="364" spans="1:12" x14ac:dyDescent="0.25">
      <c r="A364" s="39" t="s">
        <v>18</v>
      </c>
      <c r="B364" s="12">
        <v>650</v>
      </c>
      <c r="C364" s="29">
        <v>14</v>
      </c>
      <c r="D364" s="29" t="s">
        <v>83</v>
      </c>
      <c r="E364" s="29" t="s">
        <v>291</v>
      </c>
      <c r="F364" s="29">
        <v>540</v>
      </c>
      <c r="G364" s="40">
        <v>4024</v>
      </c>
      <c r="H364" s="40">
        <v>0</v>
      </c>
      <c r="I364" s="40">
        <v>4024</v>
      </c>
      <c r="J364" s="40">
        <v>0</v>
      </c>
    </row>
    <row r="365" spans="1:12" x14ac:dyDescent="0.25">
      <c r="A365" s="34" t="s">
        <v>80</v>
      </c>
      <c r="B365" s="12">
        <v>650</v>
      </c>
      <c r="C365" s="44"/>
      <c r="D365" s="44"/>
      <c r="E365" s="44"/>
      <c r="F365" s="44"/>
      <c r="G365" s="38">
        <f>G7+G98+G111+G169+G208+G265+G273+G284+G323+G330+G357</f>
        <v>240883.5</v>
      </c>
      <c r="H365" s="38">
        <f>H7+H98+H111+H169+H208+H265+H273+H284+H323+H330+H357</f>
        <v>5739.6</v>
      </c>
      <c r="I365" s="38">
        <f>I7+I98+I111+I169+I208+I265+I273+I284+I323+I330+I357</f>
        <v>250608.7</v>
      </c>
      <c r="J365" s="38">
        <f>J7+J98+J111+J169+J208+J265+J273+J284+J323+J330+J357</f>
        <v>6184.7000000000007</v>
      </c>
    </row>
    <row r="368" spans="1:12" s="5" customFormat="1" x14ac:dyDescent="0.25">
      <c r="A368" s="1"/>
      <c r="B368" s="1"/>
      <c r="C368" s="1"/>
      <c r="D368" s="1"/>
      <c r="E368" s="1"/>
      <c r="F368" s="1"/>
      <c r="G368" s="4"/>
      <c r="H368" s="4"/>
      <c r="J368" s="10"/>
      <c r="K368" s="1"/>
      <c r="L368" s="1"/>
    </row>
    <row r="373" spans="1:12" s="5" customFormat="1" x14ac:dyDescent="0.25">
      <c r="A373" s="1"/>
      <c r="B373" s="1"/>
      <c r="C373" s="1"/>
      <c r="D373" s="1"/>
      <c r="E373" s="1"/>
      <c r="F373" s="1"/>
      <c r="G373" s="4"/>
      <c r="H373" s="4"/>
      <c r="J373" s="10"/>
      <c r="K373" s="1"/>
      <c r="L373" s="1"/>
    </row>
  </sheetData>
  <mergeCells count="10">
    <mergeCell ref="A1:J1"/>
    <mergeCell ref="A2:J2"/>
    <mergeCell ref="A3:J3"/>
    <mergeCell ref="A4:A5"/>
    <mergeCell ref="B4:B5"/>
    <mergeCell ref="C4:C5"/>
    <mergeCell ref="D4:D5"/>
    <mergeCell ref="E4:E5"/>
    <mergeCell ref="F4:F5"/>
    <mergeCell ref="G4:J4"/>
  </mergeCells>
  <pageMargins left="0" right="0" top="0.3543307086614173" bottom="0.3543307086614173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0"/>
  <sheetViews>
    <sheetView zoomScale="110" zoomScaleNormal="110" workbookViewId="0">
      <selection activeCell="A2" sqref="A2:D2"/>
    </sheetView>
  </sheetViews>
  <sheetFormatPr defaultRowHeight="15.75" x14ac:dyDescent="0.25"/>
  <cols>
    <col min="1" max="1" width="24.5703125" style="1" customWidth="1"/>
    <col min="2" max="2" width="54.28515625" style="1" customWidth="1"/>
    <col min="3" max="3" width="14.7109375" style="8" customWidth="1"/>
    <col min="4" max="4" width="14.7109375" style="1" customWidth="1"/>
    <col min="5" max="16384" width="9.140625" style="1"/>
  </cols>
  <sheetData>
    <row r="1" spans="1:4" ht="43.5" customHeight="1" x14ac:dyDescent="0.25">
      <c r="A1" s="82" t="s">
        <v>484</v>
      </c>
      <c r="B1" s="82"/>
      <c r="C1" s="82"/>
      <c r="D1" s="82"/>
    </row>
    <row r="2" spans="1:4" ht="47.25" customHeight="1" x14ac:dyDescent="0.25">
      <c r="A2" s="83" t="s">
        <v>485</v>
      </c>
      <c r="B2" s="83"/>
      <c r="C2" s="83"/>
      <c r="D2" s="83"/>
    </row>
    <row r="3" spans="1:4" x14ac:dyDescent="0.25">
      <c r="A3" s="81" t="s">
        <v>22</v>
      </c>
      <c r="B3" s="81"/>
      <c r="C3" s="81"/>
      <c r="D3" s="81"/>
    </row>
    <row r="4" spans="1:4" ht="25.5" customHeight="1" x14ac:dyDescent="0.25">
      <c r="A4" s="86" t="s">
        <v>0</v>
      </c>
      <c r="B4" s="86" t="s">
        <v>1</v>
      </c>
      <c r="C4" s="84" t="s">
        <v>28</v>
      </c>
      <c r="D4" s="85"/>
    </row>
    <row r="5" spans="1:4" x14ac:dyDescent="0.25">
      <c r="A5" s="87"/>
      <c r="B5" s="87"/>
      <c r="C5" s="66">
        <v>2025</v>
      </c>
      <c r="D5" s="66">
        <v>2026</v>
      </c>
    </row>
    <row r="6" spans="1:4" x14ac:dyDescent="0.25">
      <c r="A6" s="25">
        <v>1</v>
      </c>
      <c r="B6" s="25">
        <v>2</v>
      </c>
      <c r="C6" s="26">
        <v>3</v>
      </c>
      <c r="D6" s="26">
        <v>4</v>
      </c>
    </row>
    <row r="7" spans="1:4" x14ac:dyDescent="0.25">
      <c r="A7" s="27" t="s">
        <v>384</v>
      </c>
      <c r="B7" s="28" t="s">
        <v>3</v>
      </c>
      <c r="C7" s="55">
        <f>C8+C32</f>
        <v>176857.49999999997</v>
      </c>
      <c r="D7" s="55">
        <f>D8+D32</f>
        <v>183174.40000000002</v>
      </c>
    </row>
    <row r="8" spans="1:4" x14ac:dyDescent="0.25">
      <c r="A8" s="27"/>
      <c r="B8" s="28" t="s">
        <v>4</v>
      </c>
      <c r="C8" s="55">
        <f>C9+C23+C17</f>
        <v>165164.39999999997</v>
      </c>
      <c r="D8" s="55">
        <f>D9+D23+D17</f>
        <v>172540.30000000002</v>
      </c>
    </row>
    <row r="9" spans="1:4" x14ac:dyDescent="0.25">
      <c r="A9" s="27" t="s">
        <v>385</v>
      </c>
      <c r="B9" s="28" t="s">
        <v>5</v>
      </c>
      <c r="C9" s="55">
        <f>C10</f>
        <v>119060.29999999999</v>
      </c>
      <c r="D9" s="55">
        <f>D10</f>
        <v>125550.5</v>
      </c>
    </row>
    <row r="10" spans="1:4" x14ac:dyDescent="0.25">
      <c r="A10" s="27" t="s">
        <v>386</v>
      </c>
      <c r="B10" s="28" t="s">
        <v>21</v>
      </c>
      <c r="C10" s="55">
        <f>C11+C12+C13+C14+C15+C16</f>
        <v>119060.29999999999</v>
      </c>
      <c r="D10" s="55">
        <f>D11+D12+D13+D14+D15+D16</f>
        <v>125550.5</v>
      </c>
    </row>
    <row r="11" spans="1:4" ht="66.75" customHeight="1" x14ac:dyDescent="0.25">
      <c r="A11" s="27" t="s">
        <v>387</v>
      </c>
      <c r="B11" s="28" t="s">
        <v>445</v>
      </c>
      <c r="C11" s="56">
        <f>101757.1+14250.4</f>
        <v>116007.5</v>
      </c>
      <c r="D11" s="56">
        <f>105420.4+16967.5</f>
        <v>122387.9</v>
      </c>
    </row>
    <row r="12" spans="1:4" ht="93.75" customHeight="1" x14ac:dyDescent="0.25">
      <c r="A12" s="27" t="s">
        <v>388</v>
      </c>
      <c r="B12" s="28" t="s">
        <v>289</v>
      </c>
      <c r="C12" s="56">
        <v>114.5</v>
      </c>
      <c r="D12" s="56">
        <v>118.6</v>
      </c>
    </row>
    <row r="13" spans="1:4" ht="39" x14ac:dyDescent="0.25">
      <c r="A13" s="27" t="s">
        <v>389</v>
      </c>
      <c r="B13" s="28" t="s">
        <v>288</v>
      </c>
      <c r="C13" s="56">
        <v>214.2</v>
      </c>
      <c r="D13" s="56">
        <v>221.9</v>
      </c>
    </row>
    <row r="14" spans="1:4" ht="102.75" x14ac:dyDescent="0.25">
      <c r="A14" s="27" t="s">
        <v>390</v>
      </c>
      <c r="B14" s="28" t="s">
        <v>446</v>
      </c>
      <c r="C14" s="56">
        <v>1884.2</v>
      </c>
      <c r="D14" s="56">
        <v>1952</v>
      </c>
    </row>
    <row r="15" spans="1:4" ht="39" x14ac:dyDescent="0.25">
      <c r="A15" s="29" t="s">
        <v>447</v>
      </c>
      <c r="B15" s="28" t="s">
        <v>476</v>
      </c>
      <c r="C15" s="56">
        <v>302</v>
      </c>
      <c r="D15" s="56">
        <v>312.8</v>
      </c>
    </row>
    <row r="16" spans="1:4" ht="39" x14ac:dyDescent="0.25">
      <c r="A16" s="29" t="s">
        <v>478</v>
      </c>
      <c r="B16" s="28" t="s">
        <v>479</v>
      </c>
      <c r="C16" s="56">
        <v>537.9</v>
      </c>
      <c r="D16" s="56">
        <v>557.29999999999995</v>
      </c>
    </row>
    <row r="17" spans="1:4" ht="45" customHeight="1" x14ac:dyDescent="0.25">
      <c r="A17" s="27" t="s">
        <v>391</v>
      </c>
      <c r="B17" s="28" t="s">
        <v>259</v>
      </c>
      <c r="C17" s="56">
        <f>C18</f>
        <v>13736.8</v>
      </c>
      <c r="D17" s="56">
        <f>D18</f>
        <v>14323.2</v>
      </c>
    </row>
    <row r="18" spans="1:4" ht="26.25" x14ac:dyDescent="0.25">
      <c r="A18" s="27" t="s">
        <v>392</v>
      </c>
      <c r="B18" s="28" t="s">
        <v>260</v>
      </c>
      <c r="C18" s="56">
        <f>SUM(C19+C20+C21+C22)</f>
        <v>13736.8</v>
      </c>
      <c r="D18" s="56">
        <f>SUM(D19+D20+D21+D22)</f>
        <v>14323.2</v>
      </c>
    </row>
    <row r="19" spans="1:4" ht="90" x14ac:dyDescent="0.25">
      <c r="A19" s="27" t="s">
        <v>393</v>
      </c>
      <c r="B19" s="28" t="s">
        <v>352</v>
      </c>
      <c r="C19" s="56">
        <f>7041+0.2</f>
        <v>7041.2</v>
      </c>
      <c r="D19" s="56">
        <f>7323+0.2</f>
        <v>7323.2</v>
      </c>
    </row>
    <row r="20" spans="1:4" ht="102.75" x14ac:dyDescent="0.25">
      <c r="A20" s="27" t="s">
        <v>394</v>
      </c>
      <c r="B20" s="28" t="s">
        <v>294</v>
      </c>
      <c r="C20" s="56">
        <v>36.6</v>
      </c>
      <c r="D20" s="56">
        <v>38</v>
      </c>
    </row>
    <row r="21" spans="1:4" ht="102.75" x14ac:dyDescent="0.25">
      <c r="A21" s="27" t="s">
        <v>395</v>
      </c>
      <c r="B21" s="28" t="s">
        <v>353</v>
      </c>
      <c r="C21" s="56">
        <v>7579</v>
      </c>
      <c r="D21" s="56">
        <v>7882</v>
      </c>
    </row>
    <row r="22" spans="1:4" ht="90" x14ac:dyDescent="0.25">
      <c r="A22" s="27" t="s">
        <v>396</v>
      </c>
      <c r="B22" s="28" t="s">
        <v>295</v>
      </c>
      <c r="C22" s="56">
        <v>-920</v>
      </c>
      <c r="D22" s="56">
        <v>-920</v>
      </c>
    </row>
    <row r="23" spans="1:4" x14ac:dyDescent="0.25">
      <c r="A23" s="27" t="s">
        <v>397</v>
      </c>
      <c r="B23" s="28" t="s">
        <v>6</v>
      </c>
      <c r="C23" s="56">
        <f>C24+C26+C29</f>
        <v>32367.299999999996</v>
      </c>
      <c r="D23" s="56">
        <f>D24+D26+D29</f>
        <v>32666.6</v>
      </c>
    </row>
    <row r="24" spans="1:4" x14ac:dyDescent="0.25">
      <c r="A24" s="27" t="s">
        <v>398</v>
      </c>
      <c r="B24" s="28" t="s">
        <v>7</v>
      </c>
      <c r="C24" s="56">
        <f>C25</f>
        <v>13904.3</v>
      </c>
      <c r="D24" s="56">
        <f>D25</f>
        <v>14099</v>
      </c>
    </row>
    <row r="25" spans="1:4" ht="39" x14ac:dyDescent="0.25">
      <c r="A25" s="27" t="s">
        <v>399</v>
      </c>
      <c r="B25" s="28" t="s">
        <v>98</v>
      </c>
      <c r="C25" s="56">
        <v>13904.3</v>
      </c>
      <c r="D25" s="56">
        <v>14099</v>
      </c>
    </row>
    <row r="26" spans="1:4" x14ac:dyDescent="0.25">
      <c r="A26" s="27" t="s">
        <v>400</v>
      </c>
      <c r="B26" s="28" t="s">
        <v>313</v>
      </c>
      <c r="C26" s="56">
        <f>C27+C28</f>
        <v>1096.9000000000001</v>
      </c>
      <c r="D26" s="56">
        <f>D27+D28</f>
        <v>1112.3</v>
      </c>
    </row>
    <row r="27" spans="1:4" x14ac:dyDescent="0.25">
      <c r="A27" s="27" t="s">
        <v>401</v>
      </c>
      <c r="B27" s="28" t="s">
        <v>314</v>
      </c>
      <c r="C27" s="56">
        <v>148.69999999999999</v>
      </c>
      <c r="D27" s="56">
        <v>150.80000000000001</v>
      </c>
    </row>
    <row r="28" spans="1:4" x14ac:dyDescent="0.25">
      <c r="A28" s="27" t="s">
        <v>402</v>
      </c>
      <c r="B28" s="28" t="s">
        <v>315</v>
      </c>
      <c r="C28" s="56">
        <v>948.2</v>
      </c>
      <c r="D28" s="56">
        <v>961.5</v>
      </c>
    </row>
    <row r="29" spans="1:4" x14ac:dyDescent="0.25">
      <c r="A29" s="27" t="s">
        <v>403</v>
      </c>
      <c r="B29" s="28" t="s">
        <v>8</v>
      </c>
      <c r="C29" s="56">
        <f>C31+C30</f>
        <v>17366.099999999999</v>
      </c>
      <c r="D29" s="56">
        <f>D31+D30</f>
        <v>17455.3</v>
      </c>
    </row>
    <row r="30" spans="1:4" ht="26.25" x14ac:dyDescent="0.25">
      <c r="A30" s="27" t="s">
        <v>404</v>
      </c>
      <c r="B30" s="28" t="s">
        <v>99</v>
      </c>
      <c r="C30" s="56">
        <v>16157.4</v>
      </c>
      <c r="D30" s="56">
        <v>16238.1</v>
      </c>
    </row>
    <row r="31" spans="1:4" ht="26.25" x14ac:dyDescent="0.25">
      <c r="A31" s="27" t="s">
        <v>405</v>
      </c>
      <c r="B31" s="28" t="s">
        <v>100</v>
      </c>
      <c r="C31" s="56">
        <v>1208.7</v>
      </c>
      <c r="D31" s="56">
        <v>1217.2</v>
      </c>
    </row>
    <row r="32" spans="1:4" x14ac:dyDescent="0.25">
      <c r="A32" s="27"/>
      <c r="B32" s="28" t="s">
        <v>9</v>
      </c>
      <c r="C32" s="56">
        <f>C33+C47+C52</f>
        <v>11693.1</v>
      </c>
      <c r="D32" s="56">
        <f>D33+D47+D52</f>
        <v>10634.1</v>
      </c>
    </row>
    <row r="33" spans="1:4" ht="39" x14ac:dyDescent="0.25">
      <c r="A33" s="27" t="s">
        <v>406</v>
      </c>
      <c r="B33" s="28" t="s">
        <v>10</v>
      </c>
      <c r="C33" s="56">
        <f>C34+C44</f>
        <v>9463.1</v>
      </c>
      <c r="D33" s="56">
        <f>D34+D44</f>
        <v>9083.1</v>
      </c>
    </row>
    <row r="34" spans="1:4" ht="77.25" x14ac:dyDescent="0.25">
      <c r="A34" s="27" t="s">
        <v>407</v>
      </c>
      <c r="B34" s="28" t="s">
        <v>11</v>
      </c>
      <c r="C34" s="56">
        <f>C35+C37+C39+C41</f>
        <v>6303.1</v>
      </c>
      <c r="D34" s="56">
        <f>D35+D37+D39+D41</f>
        <v>6303.1</v>
      </c>
    </row>
    <row r="35" spans="1:4" ht="51.75" x14ac:dyDescent="0.25">
      <c r="A35" s="27" t="s">
        <v>408</v>
      </c>
      <c r="B35" s="28" t="s">
        <v>12</v>
      </c>
      <c r="C35" s="56">
        <f>C36</f>
        <v>5052</v>
      </c>
      <c r="D35" s="56">
        <f>D36</f>
        <v>5052</v>
      </c>
    </row>
    <row r="36" spans="1:4" ht="64.5" x14ac:dyDescent="0.25">
      <c r="A36" s="27" t="s">
        <v>409</v>
      </c>
      <c r="B36" s="28" t="s">
        <v>101</v>
      </c>
      <c r="C36" s="56">
        <f>5052</f>
        <v>5052</v>
      </c>
      <c r="D36" s="56">
        <f>5052</f>
        <v>5052</v>
      </c>
    </row>
    <row r="37" spans="1:4" ht="64.5" x14ac:dyDescent="0.25">
      <c r="A37" s="30" t="s">
        <v>410</v>
      </c>
      <c r="B37" s="28" t="s">
        <v>111</v>
      </c>
      <c r="C37" s="56">
        <f>SUM(C38)</f>
        <v>290</v>
      </c>
      <c r="D37" s="56">
        <f>SUM(D38)</f>
        <v>290</v>
      </c>
    </row>
    <row r="38" spans="1:4" ht="64.5" x14ac:dyDescent="0.25">
      <c r="A38" s="30" t="s">
        <v>411</v>
      </c>
      <c r="B38" s="28" t="s">
        <v>112</v>
      </c>
      <c r="C38" s="56">
        <v>290</v>
      </c>
      <c r="D38" s="56">
        <f>290</f>
        <v>290</v>
      </c>
    </row>
    <row r="39" spans="1:4" ht="39" x14ac:dyDescent="0.25">
      <c r="A39" s="30" t="s">
        <v>412</v>
      </c>
      <c r="B39" s="28" t="s">
        <v>254</v>
      </c>
      <c r="C39" s="56">
        <f>SUM(C40)</f>
        <v>961</v>
      </c>
      <c r="D39" s="56">
        <f>SUM(D40)</f>
        <v>961</v>
      </c>
    </row>
    <row r="40" spans="1:4" ht="26.25" x14ac:dyDescent="0.25">
      <c r="A40" s="27" t="s">
        <v>414</v>
      </c>
      <c r="B40" s="28" t="s">
        <v>255</v>
      </c>
      <c r="C40" s="56">
        <v>961</v>
      </c>
      <c r="D40" s="56">
        <v>961</v>
      </c>
    </row>
    <row r="41" spans="1:4" ht="39" x14ac:dyDescent="0.25">
      <c r="A41" s="62" t="s">
        <v>488</v>
      </c>
      <c r="B41" s="60" t="s">
        <v>489</v>
      </c>
      <c r="C41" s="56">
        <f>C42</f>
        <v>0.1</v>
      </c>
      <c r="D41" s="56">
        <f>D42</f>
        <v>0.1</v>
      </c>
    </row>
    <row r="42" spans="1:4" ht="39" x14ac:dyDescent="0.25">
      <c r="A42" s="62" t="s">
        <v>490</v>
      </c>
      <c r="B42" s="60" t="s">
        <v>491</v>
      </c>
      <c r="C42" s="56">
        <f>C43</f>
        <v>0.1</v>
      </c>
      <c r="D42" s="56">
        <f>D43</f>
        <v>0.1</v>
      </c>
    </row>
    <row r="43" spans="1:4" ht="90" x14ac:dyDescent="0.25">
      <c r="A43" s="27" t="s">
        <v>486</v>
      </c>
      <c r="B43" s="28" t="s">
        <v>487</v>
      </c>
      <c r="C43" s="56">
        <v>0.1</v>
      </c>
      <c r="D43" s="56">
        <v>0.1</v>
      </c>
    </row>
    <row r="44" spans="1:4" ht="64.5" x14ac:dyDescent="0.25">
      <c r="A44" s="27" t="s">
        <v>413</v>
      </c>
      <c r="B44" s="28" t="s">
        <v>13</v>
      </c>
      <c r="C44" s="56">
        <f>C45+C46</f>
        <v>3160</v>
      </c>
      <c r="D44" s="56">
        <f>D45+D46</f>
        <v>2780</v>
      </c>
    </row>
    <row r="45" spans="1:4" ht="64.5" x14ac:dyDescent="0.25">
      <c r="A45" s="27" t="s">
        <v>415</v>
      </c>
      <c r="B45" s="28" t="s">
        <v>102</v>
      </c>
      <c r="C45" s="56">
        <v>2680</v>
      </c>
      <c r="D45" s="56">
        <v>2680</v>
      </c>
    </row>
    <row r="46" spans="1:4" ht="77.25" x14ac:dyDescent="0.25">
      <c r="A46" s="27" t="s">
        <v>416</v>
      </c>
      <c r="B46" s="28" t="s">
        <v>321</v>
      </c>
      <c r="C46" s="56">
        <v>480</v>
      </c>
      <c r="D46" s="56">
        <v>100</v>
      </c>
    </row>
    <row r="47" spans="1:4" ht="26.25" x14ac:dyDescent="0.25">
      <c r="A47" s="27" t="s">
        <v>417</v>
      </c>
      <c r="B47" s="28" t="s">
        <v>97</v>
      </c>
      <c r="C47" s="56">
        <f>C48+C50</f>
        <v>1572</v>
      </c>
      <c r="D47" s="56">
        <f>D48+D50</f>
        <v>893</v>
      </c>
    </row>
    <row r="48" spans="1:4" x14ac:dyDescent="0.25">
      <c r="A48" s="27" t="s">
        <v>418</v>
      </c>
      <c r="B48" s="28" t="s">
        <v>103</v>
      </c>
      <c r="C48" s="56">
        <f>SUM(C49)</f>
        <v>1557</v>
      </c>
      <c r="D48" s="56">
        <f>SUM(D49)</f>
        <v>878</v>
      </c>
    </row>
    <row r="49" spans="1:4" ht="26.25" x14ac:dyDescent="0.25">
      <c r="A49" s="31" t="s">
        <v>420</v>
      </c>
      <c r="B49" s="28" t="s">
        <v>104</v>
      </c>
      <c r="C49" s="56">
        <v>1557</v>
      </c>
      <c r="D49" s="56">
        <v>878</v>
      </c>
    </row>
    <row r="50" spans="1:4" ht="26.25" x14ac:dyDescent="0.25">
      <c r="A50" s="32" t="s">
        <v>450</v>
      </c>
      <c r="B50" s="28" t="s">
        <v>448</v>
      </c>
      <c r="C50" s="56">
        <f>C51</f>
        <v>15</v>
      </c>
      <c r="D50" s="56">
        <f>D51</f>
        <v>15</v>
      </c>
    </row>
    <row r="51" spans="1:4" ht="39" x14ac:dyDescent="0.25">
      <c r="A51" s="32" t="s">
        <v>451</v>
      </c>
      <c r="B51" s="28" t="s">
        <v>449</v>
      </c>
      <c r="C51" s="56">
        <v>15</v>
      </c>
      <c r="D51" s="56">
        <v>15</v>
      </c>
    </row>
    <row r="52" spans="1:4" x14ac:dyDescent="0.25">
      <c r="A52" s="27" t="s">
        <v>419</v>
      </c>
      <c r="B52" s="28" t="s">
        <v>110</v>
      </c>
      <c r="C52" s="56">
        <f>C53</f>
        <v>658</v>
      </c>
      <c r="D52" s="56">
        <f>D53</f>
        <v>658</v>
      </c>
    </row>
    <row r="53" spans="1:4" x14ac:dyDescent="0.25">
      <c r="A53" s="31" t="s">
        <v>439</v>
      </c>
      <c r="B53" s="28" t="s">
        <v>438</v>
      </c>
      <c r="C53" s="56">
        <f>C54</f>
        <v>658</v>
      </c>
      <c r="D53" s="56">
        <f>D54</f>
        <v>658</v>
      </c>
    </row>
    <row r="54" spans="1:4" ht="51.75" x14ac:dyDescent="0.25">
      <c r="A54" s="31" t="s">
        <v>436</v>
      </c>
      <c r="B54" s="28" t="s">
        <v>437</v>
      </c>
      <c r="C54" s="56">
        <v>658</v>
      </c>
      <c r="D54" s="56">
        <v>658</v>
      </c>
    </row>
    <row r="55" spans="1:4" x14ac:dyDescent="0.25">
      <c r="A55" s="27" t="s">
        <v>421</v>
      </c>
      <c r="B55" s="28" t="s">
        <v>14</v>
      </c>
      <c r="C55" s="56">
        <f>SUM(C56)</f>
        <v>64026</v>
      </c>
      <c r="D55" s="56">
        <f>SUM(D56)</f>
        <v>67434.3</v>
      </c>
    </row>
    <row r="56" spans="1:4" ht="40.5" customHeight="1" x14ac:dyDescent="0.25">
      <c r="A56" s="27" t="s">
        <v>422</v>
      </c>
      <c r="B56" s="28" t="s">
        <v>15</v>
      </c>
      <c r="C56" s="56">
        <f>C57+C60+C67</f>
        <v>64026</v>
      </c>
      <c r="D56" s="56">
        <f>D57+D60+D67</f>
        <v>67434.3</v>
      </c>
    </row>
    <row r="57" spans="1:4" x14ac:dyDescent="0.25">
      <c r="A57" s="27" t="s">
        <v>423</v>
      </c>
      <c r="B57" s="28" t="s">
        <v>270</v>
      </c>
      <c r="C57" s="56">
        <f>C58</f>
        <v>55177.3</v>
      </c>
      <c r="D57" s="56">
        <f>D58</f>
        <v>54152.6</v>
      </c>
    </row>
    <row r="58" spans="1:4" x14ac:dyDescent="0.25">
      <c r="A58" s="27" t="s">
        <v>424</v>
      </c>
      <c r="B58" s="28" t="s">
        <v>16</v>
      </c>
      <c r="C58" s="56">
        <f>C59</f>
        <v>55177.3</v>
      </c>
      <c r="D58" s="56">
        <f>D59</f>
        <v>54152.6</v>
      </c>
    </row>
    <row r="59" spans="1:4" ht="39" x14ac:dyDescent="0.25">
      <c r="A59" s="27" t="s">
        <v>425</v>
      </c>
      <c r="B59" s="28" t="s">
        <v>327</v>
      </c>
      <c r="C59" s="56">
        <v>55177.3</v>
      </c>
      <c r="D59" s="56">
        <v>54152.6</v>
      </c>
    </row>
    <row r="60" spans="1:4" ht="26.25" x14ac:dyDescent="0.25">
      <c r="A60" s="27" t="s">
        <v>426</v>
      </c>
      <c r="B60" s="28" t="s">
        <v>269</v>
      </c>
      <c r="C60" s="56">
        <f>C61+C63+C65</f>
        <v>5739.6</v>
      </c>
      <c r="D60" s="56">
        <f>D61+D63+D65</f>
        <v>6184.7000000000007</v>
      </c>
    </row>
    <row r="61" spans="1:4" ht="26.25" hidden="1" x14ac:dyDescent="0.25">
      <c r="A61" s="27" t="s">
        <v>427</v>
      </c>
      <c r="B61" s="28" t="s">
        <v>296</v>
      </c>
      <c r="C61" s="56">
        <f>C62</f>
        <v>0</v>
      </c>
      <c r="D61" s="56">
        <f>D62</f>
        <v>0</v>
      </c>
    </row>
    <row r="62" spans="1:4" ht="26.25" hidden="1" x14ac:dyDescent="0.25">
      <c r="A62" s="27" t="s">
        <v>428</v>
      </c>
      <c r="B62" s="28" t="s">
        <v>297</v>
      </c>
      <c r="C62" s="56">
        <v>0</v>
      </c>
      <c r="D62" s="56">
        <v>0</v>
      </c>
    </row>
    <row r="63" spans="1:4" ht="26.25" x14ac:dyDescent="0.25">
      <c r="A63" s="27" t="s">
        <v>429</v>
      </c>
      <c r="B63" s="28" t="s">
        <v>17</v>
      </c>
      <c r="C63" s="56">
        <f>C64</f>
        <v>1099.4000000000001</v>
      </c>
      <c r="D63" s="56">
        <f>D64</f>
        <v>1099.4000000000001</v>
      </c>
    </row>
    <row r="64" spans="1:4" ht="26.25" x14ac:dyDescent="0.25">
      <c r="A64" s="27" t="s">
        <v>430</v>
      </c>
      <c r="B64" s="28" t="s">
        <v>105</v>
      </c>
      <c r="C64" s="56">
        <v>1099.4000000000001</v>
      </c>
      <c r="D64" s="56">
        <v>1099.4000000000001</v>
      </c>
    </row>
    <row r="65" spans="1:4" ht="39" x14ac:dyDescent="0.25">
      <c r="A65" s="27" t="s">
        <v>431</v>
      </c>
      <c r="B65" s="28" t="s">
        <v>351</v>
      </c>
      <c r="C65" s="56">
        <f>C66</f>
        <v>4640.2</v>
      </c>
      <c r="D65" s="56">
        <f>D66</f>
        <v>5085.3</v>
      </c>
    </row>
    <row r="66" spans="1:4" ht="51.75" x14ac:dyDescent="0.25">
      <c r="A66" s="27" t="s">
        <v>432</v>
      </c>
      <c r="B66" s="28" t="s">
        <v>350</v>
      </c>
      <c r="C66" s="56">
        <v>4640.2</v>
      </c>
      <c r="D66" s="56">
        <v>5085.3</v>
      </c>
    </row>
    <row r="67" spans="1:4" x14ac:dyDescent="0.25">
      <c r="A67" s="27" t="s">
        <v>433</v>
      </c>
      <c r="B67" s="28" t="s">
        <v>18</v>
      </c>
      <c r="C67" s="56">
        <f>C68</f>
        <v>3109.0999999999985</v>
      </c>
      <c r="D67" s="56">
        <f>D68</f>
        <v>7097</v>
      </c>
    </row>
    <row r="68" spans="1:4" x14ac:dyDescent="0.25">
      <c r="A68" s="27" t="s">
        <v>434</v>
      </c>
      <c r="B68" s="28" t="s">
        <v>19</v>
      </c>
      <c r="C68" s="56">
        <f>C69</f>
        <v>3109.0999999999985</v>
      </c>
      <c r="D68" s="56">
        <f>D69</f>
        <v>7097</v>
      </c>
    </row>
    <row r="69" spans="1:4" ht="26.25" x14ac:dyDescent="0.25">
      <c r="A69" s="27" t="s">
        <v>435</v>
      </c>
      <c r="B69" s="28" t="s">
        <v>106</v>
      </c>
      <c r="C69" s="56">
        <f>2681.9+250+94.4+10000+82.8-10000</f>
        <v>3109.0999999999985</v>
      </c>
      <c r="D69" s="56">
        <f>2681.9+4238+94.4+82.6+0.1</f>
        <v>7097</v>
      </c>
    </row>
    <row r="70" spans="1:4" x14ac:dyDescent="0.25">
      <c r="A70" s="33" t="s">
        <v>20</v>
      </c>
      <c r="B70" s="34"/>
      <c r="C70" s="35">
        <f>C7+C55</f>
        <v>240883.49999999997</v>
      </c>
      <c r="D70" s="35">
        <f>D7+D55</f>
        <v>250608.7</v>
      </c>
    </row>
  </sheetData>
  <mergeCells count="6">
    <mergeCell ref="A3:D3"/>
    <mergeCell ref="A1:D1"/>
    <mergeCell ref="A2:D2"/>
    <mergeCell ref="C4:D4"/>
    <mergeCell ref="A4:A5"/>
    <mergeCell ref="B4:B5"/>
  </mergeCells>
  <pageMargins left="0.25" right="0.25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8"/>
  <sheetViews>
    <sheetView zoomScale="110" zoomScaleNormal="110" workbookViewId="0">
      <selection activeCell="A2" sqref="A2:F2"/>
    </sheetView>
  </sheetViews>
  <sheetFormatPr defaultRowHeight="15.75" x14ac:dyDescent="0.25"/>
  <cols>
    <col min="1" max="1" width="40" style="1" customWidth="1"/>
    <col min="2" max="3" width="5.85546875" style="1" customWidth="1"/>
    <col min="4" max="4" width="12.5703125" style="1" customWidth="1"/>
    <col min="5" max="5" width="7.140625" style="1" customWidth="1"/>
    <col min="6" max="6" width="17.42578125" style="1" customWidth="1"/>
    <col min="7" max="7" width="9.140625" style="5"/>
    <col min="8" max="8" width="14.140625" style="10" customWidth="1"/>
    <col min="9" max="10" width="9.42578125" style="1" bestFit="1" customWidth="1"/>
    <col min="11" max="21" width="9.140625" style="1"/>
    <col min="22" max="22" width="8.7109375" style="1" customWidth="1"/>
    <col min="23" max="16384" width="9.140625" style="1"/>
  </cols>
  <sheetData>
    <row r="1" spans="1:8" ht="44.25" customHeight="1" x14ac:dyDescent="0.25">
      <c r="A1" s="82" t="s">
        <v>492</v>
      </c>
      <c r="B1" s="82"/>
      <c r="C1" s="82"/>
      <c r="D1" s="82"/>
      <c r="E1" s="82"/>
      <c r="F1" s="82"/>
    </row>
    <row r="2" spans="1:8" ht="62.25" customHeight="1" x14ac:dyDescent="0.25">
      <c r="A2" s="83" t="s">
        <v>493</v>
      </c>
      <c r="B2" s="83"/>
      <c r="C2" s="83"/>
      <c r="D2" s="83"/>
      <c r="E2" s="83"/>
      <c r="F2" s="83"/>
    </row>
    <row r="3" spans="1:8" x14ac:dyDescent="0.25">
      <c r="A3" s="45"/>
      <c r="B3" s="45"/>
      <c r="C3" s="46"/>
      <c r="D3" s="46"/>
      <c r="E3" s="46"/>
      <c r="F3" s="47" t="s">
        <v>22</v>
      </c>
    </row>
    <row r="4" spans="1:8" x14ac:dyDescent="0.25">
      <c r="A4" s="25" t="s">
        <v>23</v>
      </c>
      <c r="B4" s="25" t="s">
        <v>24</v>
      </c>
      <c r="C4" s="25" t="s">
        <v>25</v>
      </c>
      <c r="D4" s="25" t="s">
        <v>26</v>
      </c>
      <c r="E4" s="25" t="s">
        <v>27</v>
      </c>
      <c r="F4" s="25" t="s">
        <v>28</v>
      </c>
    </row>
    <row r="5" spans="1:8" ht="12" customHeight="1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8" ht="15.75" customHeight="1" x14ac:dyDescent="0.25">
      <c r="A6" s="34" t="s">
        <v>29</v>
      </c>
      <c r="B6" s="37" t="s">
        <v>81</v>
      </c>
      <c r="C6" s="37"/>
      <c r="D6" s="37"/>
      <c r="E6" s="37"/>
      <c r="F6" s="38">
        <f>F7+F14+F21+F52+F58</f>
        <v>83907.1</v>
      </c>
    </row>
    <row r="7" spans="1:8" ht="39" x14ac:dyDescent="0.25">
      <c r="A7" s="34" t="s">
        <v>30</v>
      </c>
      <c r="B7" s="37" t="s">
        <v>81</v>
      </c>
      <c r="C7" s="37" t="s">
        <v>82</v>
      </c>
      <c r="D7" s="37"/>
      <c r="E7" s="37"/>
      <c r="F7" s="38">
        <f>F8</f>
        <v>3684.3</v>
      </c>
    </row>
    <row r="8" spans="1:8" ht="39" x14ac:dyDescent="0.25">
      <c r="A8" s="39" t="s">
        <v>35</v>
      </c>
      <c r="B8" s="29" t="s">
        <v>81</v>
      </c>
      <c r="C8" s="29" t="s">
        <v>82</v>
      </c>
      <c r="D8" s="29" t="s">
        <v>113</v>
      </c>
      <c r="E8" s="29"/>
      <c r="F8" s="40">
        <f>F9</f>
        <v>3684.3</v>
      </c>
    </row>
    <row r="9" spans="1:8" ht="39" x14ac:dyDescent="0.25">
      <c r="A9" s="39" t="s">
        <v>116</v>
      </c>
      <c r="B9" s="29" t="s">
        <v>81</v>
      </c>
      <c r="C9" s="29" t="s">
        <v>82</v>
      </c>
      <c r="D9" s="29" t="s">
        <v>114</v>
      </c>
      <c r="E9" s="29"/>
      <c r="F9" s="40">
        <f>F10</f>
        <v>3684.3</v>
      </c>
    </row>
    <row r="10" spans="1:8" ht="39" x14ac:dyDescent="0.25">
      <c r="A10" s="39" t="s">
        <v>117</v>
      </c>
      <c r="B10" s="29" t="s">
        <v>81</v>
      </c>
      <c r="C10" s="29" t="s">
        <v>82</v>
      </c>
      <c r="D10" s="29" t="s">
        <v>115</v>
      </c>
      <c r="E10" s="29"/>
      <c r="F10" s="40">
        <f>SUM(F11)</f>
        <v>3684.3</v>
      </c>
    </row>
    <row r="11" spans="1:8" x14ac:dyDescent="0.25">
      <c r="A11" s="39" t="s">
        <v>31</v>
      </c>
      <c r="B11" s="29" t="s">
        <v>81</v>
      </c>
      <c r="C11" s="29" t="s">
        <v>82</v>
      </c>
      <c r="D11" s="29" t="s">
        <v>118</v>
      </c>
      <c r="E11" s="29"/>
      <c r="F11" s="40">
        <f>SUM(F12)</f>
        <v>3684.3</v>
      </c>
    </row>
    <row r="12" spans="1:8" ht="77.25" x14ac:dyDescent="0.25">
      <c r="A12" s="39" t="s">
        <v>32</v>
      </c>
      <c r="B12" s="29" t="s">
        <v>81</v>
      </c>
      <c r="C12" s="29" t="s">
        <v>82</v>
      </c>
      <c r="D12" s="29" t="s">
        <v>118</v>
      </c>
      <c r="E12" s="29">
        <v>100</v>
      </c>
      <c r="F12" s="40">
        <f>F13</f>
        <v>3684.3</v>
      </c>
    </row>
    <row r="13" spans="1:8" ht="26.25" x14ac:dyDescent="0.25">
      <c r="A13" s="39" t="s">
        <v>33</v>
      </c>
      <c r="B13" s="29" t="s">
        <v>81</v>
      </c>
      <c r="C13" s="29" t="s">
        <v>82</v>
      </c>
      <c r="D13" s="29" t="s">
        <v>118</v>
      </c>
      <c r="E13" s="29">
        <v>120</v>
      </c>
      <c r="F13" s="40">
        <v>3684.3</v>
      </c>
      <c r="H13" s="10">
        <v>2866100</v>
      </c>
    </row>
    <row r="14" spans="1:8" ht="51.75" x14ac:dyDescent="0.25">
      <c r="A14" s="34" t="s">
        <v>34</v>
      </c>
      <c r="B14" s="37" t="s">
        <v>81</v>
      </c>
      <c r="C14" s="37" t="s">
        <v>83</v>
      </c>
      <c r="D14" s="37"/>
      <c r="E14" s="37"/>
      <c r="F14" s="38">
        <f>F15</f>
        <v>23</v>
      </c>
    </row>
    <row r="15" spans="1:8" ht="39" x14ac:dyDescent="0.25">
      <c r="A15" s="39" t="s">
        <v>35</v>
      </c>
      <c r="B15" s="29" t="s">
        <v>81</v>
      </c>
      <c r="C15" s="29" t="s">
        <v>83</v>
      </c>
      <c r="D15" s="29" t="s">
        <v>113</v>
      </c>
      <c r="E15" s="29"/>
      <c r="F15" s="40">
        <f>F16</f>
        <v>23</v>
      </c>
    </row>
    <row r="16" spans="1:8" ht="39" x14ac:dyDescent="0.25">
      <c r="A16" s="39" t="s">
        <v>116</v>
      </c>
      <c r="B16" s="29" t="s">
        <v>81</v>
      </c>
      <c r="C16" s="29" t="s">
        <v>83</v>
      </c>
      <c r="D16" s="29" t="s">
        <v>114</v>
      </c>
      <c r="E16" s="29"/>
      <c r="F16" s="40">
        <f>F17</f>
        <v>23</v>
      </c>
    </row>
    <row r="17" spans="1:8" ht="51.75" x14ac:dyDescent="0.25">
      <c r="A17" s="39" t="s">
        <v>128</v>
      </c>
      <c r="B17" s="29" t="s">
        <v>81</v>
      </c>
      <c r="C17" s="29" t="s">
        <v>83</v>
      </c>
      <c r="D17" s="29" t="s">
        <v>126</v>
      </c>
      <c r="E17" s="29"/>
      <c r="F17" s="40">
        <f>SUM(F18)</f>
        <v>23</v>
      </c>
    </row>
    <row r="18" spans="1:8" ht="39" x14ac:dyDescent="0.25">
      <c r="A18" s="39" t="s">
        <v>442</v>
      </c>
      <c r="B18" s="29" t="s">
        <v>81</v>
      </c>
      <c r="C18" s="29" t="s">
        <v>83</v>
      </c>
      <c r="D18" s="29" t="s">
        <v>443</v>
      </c>
      <c r="E18" s="29"/>
      <c r="F18" s="40">
        <f>SUM(F19)</f>
        <v>23</v>
      </c>
      <c r="H18" s="10">
        <v>9196</v>
      </c>
    </row>
    <row r="19" spans="1:8" ht="26.25" x14ac:dyDescent="0.25">
      <c r="A19" s="39" t="s">
        <v>38</v>
      </c>
      <c r="B19" s="29" t="s">
        <v>81</v>
      </c>
      <c r="C19" s="29" t="s">
        <v>83</v>
      </c>
      <c r="D19" s="29" t="s">
        <v>443</v>
      </c>
      <c r="E19" s="29">
        <v>300</v>
      </c>
      <c r="F19" s="40">
        <f>F20</f>
        <v>23</v>
      </c>
    </row>
    <row r="20" spans="1:8" x14ac:dyDescent="0.25">
      <c r="A20" s="39" t="s">
        <v>441</v>
      </c>
      <c r="B20" s="29" t="s">
        <v>81</v>
      </c>
      <c r="C20" s="29" t="s">
        <v>83</v>
      </c>
      <c r="D20" s="29" t="s">
        <v>443</v>
      </c>
      <c r="E20" s="29" t="s">
        <v>440</v>
      </c>
      <c r="F20" s="40">
        <v>23</v>
      </c>
    </row>
    <row r="21" spans="1:8" ht="64.5" x14ac:dyDescent="0.25">
      <c r="A21" s="34" t="s">
        <v>39</v>
      </c>
      <c r="B21" s="37" t="s">
        <v>81</v>
      </c>
      <c r="C21" s="37" t="s">
        <v>84</v>
      </c>
      <c r="D21" s="37"/>
      <c r="E21" s="37"/>
      <c r="F21" s="38">
        <f>F22+F28</f>
        <v>46008</v>
      </c>
    </row>
    <row r="22" spans="1:8" ht="39" x14ac:dyDescent="0.25">
      <c r="A22" s="39" t="s">
        <v>40</v>
      </c>
      <c r="B22" s="29" t="s">
        <v>81</v>
      </c>
      <c r="C22" s="29" t="s">
        <v>84</v>
      </c>
      <c r="D22" s="29" t="s">
        <v>121</v>
      </c>
      <c r="E22" s="29"/>
      <c r="F22" s="40">
        <f>F23</f>
        <v>141.1</v>
      </c>
    </row>
    <row r="23" spans="1:8" ht="39" x14ac:dyDescent="0.25">
      <c r="A23" s="39" t="s">
        <v>123</v>
      </c>
      <c r="B23" s="29" t="s">
        <v>81</v>
      </c>
      <c r="C23" s="29" t="s">
        <v>84</v>
      </c>
      <c r="D23" s="29" t="s">
        <v>122</v>
      </c>
      <c r="E23" s="29"/>
      <c r="F23" s="40">
        <f>F24</f>
        <v>141.1</v>
      </c>
    </row>
    <row r="24" spans="1:8" ht="90" x14ac:dyDescent="0.25">
      <c r="A24" s="39" t="s">
        <v>347</v>
      </c>
      <c r="B24" s="29" t="s">
        <v>81</v>
      </c>
      <c r="C24" s="29" t="s">
        <v>84</v>
      </c>
      <c r="D24" s="29" t="s">
        <v>293</v>
      </c>
      <c r="E24" s="29"/>
      <c r="F24" s="40">
        <f>F25</f>
        <v>141.1</v>
      </c>
    </row>
    <row r="25" spans="1:8" x14ac:dyDescent="0.25">
      <c r="A25" s="41" t="s">
        <v>166</v>
      </c>
      <c r="B25" s="29" t="s">
        <v>81</v>
      </c>
      <c r="C25" s="29" t="s">
        <v>84</v>
      </c>
      <c r="D25" s="29" t="s">
        <v>290</v>
      </c>
      <c r="E25" s="29"/>
      <c r="F25" s="40">
        <f>F26</f>
        <v>141.1</v>
      </c>
    </row>
    <row r="26" spans="1:8" ht="39" x14ac:dyDescent="0.25">
      <c r="A26" s="39" t="s">
        <v>250</v>
      </c>
      <c r="B26" s="29" t="s">
        <v>81</v>
      </c>
      <c r="C26" s="29" t="s">
        <v>84</v>
      </c>
      <c r="D26" s="29" t="s">
        <v>290</v>
      </c>
      <c r="E26" s="29" t="s">
        <v>94</v>
      </c>
      <c r="F26" s="40">
        <f>F27</f>
        <v>141.1</v>
      </c>
    </row>
    <row r="27" spans="1:8" ht="39" x14ac:dyDescent="0.25">
      <c r="A27" s="39" t="s">
        <v>37</v>
      </c>
      <c r="B27" s="29" t="s">
        <v>81</v>
      </c>
      <c r="C27" s="29" t="s">
        <v>84</v>
      </c>
      <c r="D27" s="29" t="s">
        <v>290</v>
      </c>
      <c r="E27" s="29" t="s">
        <v>95</v>
      </c>
      <c r="F27" s="40">
        <v>141.1</v>
      </c>
    </row>
    <row r="28" spans="1:8" ht="39" x14ac:dyDescent="0.25">
      <c r="A28" s="39" t="s">
        <v>35</v>
      </c>
      <c r="B28" s="29" t="s">
        <v>81</v>
      </c>
      <c r="C28" s="29" t="s">
        <v>84</v>
      </c>
      <c r="D28" s="29" t="s">
        <v>113</v>
      </c>
      <c r="E28" s="29"/>
      <c r="F28" s="40">
        <f>F29+F41</f>
        <v>45866.9</v>
      </c>
    </row>
    <row r="29" spans="1:8" ht="39" x14ac:dyDescent="0.25">
      <c r="A29" s="39" t="s">
        <v>116</v>
      </c>
      <c r="B29" s="29" t="s">
        <v>81</v>
      </c>
      <c r="C29" s="29" t="s">
        <v>84</v>
      </c>
      <c r="D29" s="29" t="s">
        <v>114</v>
      </c>
      <c r="E29" s="29"/>
      <c r="F29" s="40">
        <f>SUM(F30+F34)</f>
        <v>45322.9</v>
      </c>
    </row>
    <row r="30" spans="1:8" ht="39" x14ac:dyDescent="0.25">
      <c r="A30" s="39" t="s">
        <v>117</v>
      </c>
      <c r="B30" s="29" t="s">
        <v>81</v>
      </c>
      <c r="C30" s="29" t="s">
        <v>84</v>
      </c>
      <c r="D30" s="29" t="s">
        <v>115</v>
      </c>
      <c r="E30" s="29"/>
      <c r="F30" s="40">
        <f>F31</f>
        <v>44936.5</v>
      </c>
    </row>
    <row r="31" spans="1:8" ht="26.25" x14ac:dyDescent="0.25">
      <c r="A31" s="39" t="s">
        <v>120</v>
      </c>
      <c r="B31" s="29" t="s">
        <v>81</v>
      </c>
      <c r="C31" s="29" t="s">
        <v>84</v>
      </c>
      <c r="D31" s="29" t="s">
        <v>119</v>
      </c>
      <c r="E31" s="29"/>
      <c r="F31" s="40">
        <f>SUM(F32)</f>
        <v>44936.5</v>
      </c>
    </row>
    <row r="32" spans="1:8" ht="77.25" x14ac:dyDescent="0.25">
      <c r="A32" s="39" t="s">
        <v>32</v>
      </c>
      <c r="B32" s="29" t="s">
        <v>81</v>
      </c>
      <c r="C32" s="29" t="s">
        <v>84</v>
      </c>
      <c r="D32" s="29" t="s">
        <v>119</v>
      </c>
      <c r="E32" s="29">
        <v>100</v>
      </c>
      <c r="F32" s="40">
        <f>F33</f>
        <v>44936.5</v>
      </c>
    </row>
    <row r="33" spans="1:8" ht="26.25" x14ac:dyDescent="0.25">
      <c r="A33" s="39" t="s">
        <v>33</v>
      </c>
      <c r="B33" s="29" t="s">
        <v>81</v>
      </c>
      <c r="C33" s="29" t="s">
        <v>84</v>
      </c>
      <c r="D33" s="29" t="s">
        <v>119</v>
      </c>
      <c r="E33" s="29">
        <v>120</v>
      </c>
      <c r="F33" s="40">
        <v>44936.5</v>
      </c>
      <c r="H33" s="10">
        <v>32817618.57</v>
      </c>
    </row>
    <row r="34" spans="1:8" ht="51.75" x14ac:dyDescent="0.25">
      <c r="A34" s="39" t="s">
        <v>128</v>
      </c>
      <c r="B34" s="29" t="s">
        <v>81</v>
      </c>
      <c r="C34" s="29" t="s">
        <v>84</v>
      </c>
      <c r="D34" s="29" t="s">
        <v>126</v>
      </c>
      <c r="E34" s="29"/>
      <c r="F34" s="40">
        <f>F35+F38</f>
        <v>386.4</v>
      </c>
    </row>
    <row r="35" spans="1:8" ht="26.25" x14ac:dyDescent="0.25">
      <c r="A35" s="39" t="s">
        <v>120</v>
      </c>
      <c r="B35" s="29" t="s">
        <v>81</v>
      </c>
      <c r="C35" s="29" t="s">
        <v>84</v>
      </c>
      <c r="D35" s="29" t="s">
        <v>127</v>
      </c>
      <c r="E35" s="29"/>
      <c r="F35" s="40">
        <f>F36</f>
        <v>248.5</v>
      </c>
    </row>
    <row r="36" spans="1:8" ht="39" x14ac:dyDescent="0.25">
      <c r="A36" s="39" t="s">
        <v>250</v>
      </c>
      <c r="B36" s="29" t="s">
        <v>81</v>
      </c>
      <c r="C36" s="29" t="s">
        <v>84</v>
      </c>
      <c r="D36" s="29" t="s">
        <v>127</v>
      </c>
      <c r="E36" s="29">
        <v>200</v>
      </c>
      <c r="F36" s="40">
        <f>F37</f>
        <v>248.5</v>
      </c>
    </row>
    <row r="37" spans="1:8" ht="39" x14ac:dyDescent="0.25">
      <c r="A37" s="39" t="s">
        <v>37</v>
      </c>
      <c r="B37" s="29" t="s">
        <v>81</v>
      </c>
      <c r="C37" s="29" t="s">
        <v>84</v>
      </c>
      <c r="D37" s="29" t="s">
        <v>127</v>
      </c>
      <c r="E37" s="29">
        <v>240</v>
      </c>
      <c r="F37" s="40">
        <v>248.5</v>
      </c>
      <c r="H37" s="10">
        <v>250042</v>
      </c>
    </row>
    <row r="38" spans="1:8" ht="39" x14ac:dyDescent="0.25">
      <c r="A38" s="39" t="s">
        <v>442</v>
      </c>
      <c r="B38" s="29" t="s">
        <v>81</v>
      </c>
      <c r="C38" s="29" t="s">
        <v>84</v>
      </c>
      <c r="D38" s="29" t="s">
        <v>443</v>
      </c>
      <c r="E38" s="29"/>
      <c r="F38" s="40">
        <f>F39</f>
        <v>137.9</v>
      </c>
    </row>
    <row r="39" spans="1:8" ht="26.25" x14ac:dyDescent="0.25">
      <c r="A39" s="39" t="s">
        <v>38</v>
      </c>
      <c r="B39" s="29" t="s">
        <v>81</v>
      </c>
      <c r="C39" s="29" t="s">
        <v>84</v>
      </c>
      <c r="D39" s="29" t="s">
        <v>443</v>
      </c>
      <c r="E39" s="29">
        <v>300</v>
      </c>
      <c r="F39" s="40">
        <f>F40</f>
        <v>137.9</v>
      </c>
    </row>
    <row r="40" spans="1:8" x14ac:dyDescent="0.25">
      <c r="A40" s="39" t="s">
        <v>441</v>
      </c>
      <c r="B40" s="29" t="s">
        <v>81</v>
      </c>
      <c r="C40" s="29" t="s">
        <v>84</v>
      </c>
      <c r="D40" s="29" t="s">
        <v>443</v>
      </c>
      <c r="E40" s="29" t="s">
        <v>440</v>
      </c>
      <c r="F40" s="40">
        <v>137.9</v>
      </c>
      <c r="H40" s="10">
        <v>137938</v>
      </c>
    </row>
    <row r="41" spans="1:8" ht="26.25" x14ac:dyDescent="0.25">
      <c r="A41" s="39" t="s">
        <v>129</v>
      </c>
      <c r="B41" s="29" t="s">
        <v>81</v>
      </c>
      <c r="C41" s="29" t="s">
        <v>84</v>
      </c>
      <c r="D41" s="29" t="s">
        <v>130</v>
      </c>
      <c r="E41" s="29"/>
      <c r="F41" s="40">
        <f>SUM(F42+F46)</f>
        <v>544</v>
      </c>
    </row>
    <row r="42" spans="1:8" ht="39" x14ac:dyDescent="0.25">
      <c r="A42" s="39" t="s">
        <v>131</v>
      </c>
      <c r="B42" s="29" t="s">
        <v>81</v>
      </c>
      <c r="C42" s="29" t="s">
        <v>84</v>
      </c>
      <c r="D42" s="29" t="s">
        <v>132</v>
      </c>
      <c r="E42" s="29"/>
      <c r="F42" s="40">
        <f>SUM(F43)</f>
        <v>224</v>
      </c>
    </row>
    <row r="43" spans="1:8" ht="26.25" x14ac:dyDescent="0.25">
      <c r="A43" s="39" t="s">
        <v>120</v>
      </c>
      <c r="B43" s="29" t="s">
        <v>81</v>
      </c>
      <c r="C43" s="29" t="s">
        <v>84</v>
      </c>
      <c r="D43" s="29" t="s">
        <v>133</v>
      </c>
      <c r="E43" s="29"/>
      <c r="F43" s="40">
        <f>SUM(F44)</f>
        <v>224</v>
      </c>
    </row>
    <row r="44" spans="1:8" ht="39" x14ac:dyDescent="0.25">
      <c r="A44" s="39" t="s">
        <v>250</v>
      </c>
      <c r="B44" s="29" t="s">
        <v>81</v>
      </c>
      <c r="C44" s="29" t="s">
        <v>84</v>
      </c>
      <c r="D44" s="29" t="s">
        <v>133</v>
      </c>
      <c r="E44" s="29">
        <v>200</v>
      </c>
      <c r="F44" s="40">
        <f>SUM(F45)</f>
        <v>224</v>
      </c>
    </row>
    <row r="45" spans="1:8" ht="39" x14ac:dyDescent="0.25">
      <c r="A45" s="39" t="s">
        <v>37</v>
      </c>
      <c r="B45" s="29" t="s">
        <v>81</v>
      </c>
      <c r="C45" s="29" t="s">
        <v>84</v>
      </c>
      <c r="D45" s="29" t="s">
        <v>133</v>
      </c>
      <c r="E45" s="29">
        <v>240</v>
      </c>
      <c r="F45" s="40">
        <v>224</v>
      </c>
      <c r="H45" s="10">
        <v>232768.67</v>
      </c>
    </row>
    <row r="46" spans="1:8" ht="26.25" x14ac:dyDescent="0.25">
      <c r="A46" s="39" t="s">
        <v>134</v>
      </c>
      <c r="B46" s="29" t="s">
        <v>81</v>
      </c>
      <c r="C46" s="29" t="s">
        <v>84</v>
      </c>
      <c r="D46" s="29" t="s">
        <v>287</v>
      </c>
      <c r="E46" s="29"/>
      <c r="F46" s="40">
        <f>SUM(F47)</f>
        <v>320</v>
      </c>
    </row>
    <row r="47" spans="1:8" ht="26.25" x14ac:dyDescent="0.25">
      <c r="A47" s="39" t="s">
        <v>120</v>
      </c>
      <c r="B47" s="29" t="s">
        <v>81</v>
      </c>
      <c r="C47" s="29" t="s">
        <v>84</v>
      </c>
      <c r="D47" s="29" t="s">
        <v>271</v>
      </c>
      <c r="E47" s="29"/>
      <c r="F47" s="40">
        <f>SUM(F48+F50)</f>
        <v>320</v>
      </c>
    </row>
    <row r="48" spans="1:8" ht="77.25" x14ac:dyDescent="0.25">
      <c r="A48" s="39" t="s">
        <v>32</v>
      </c>
      <c r="B48" s="29" t="s">
        <v>81</v>
      </c>
      <c r="C48" s="29" t="s">
        <v>84</v>
      </c>
      <c r="D48" s="29" t="s">
        <v>271</v>
      </c>
      <c r="E48" s="29" t="s">
        <v>92</v>
      </c>
      <c r="F48" s="40">
        <f>SUM(F49)</f>
        <v>220</v>
      </c>
    </row>
    <row r="49" spans="1:8" ht="26.25" x14ac:dyDescent="0.25">
      <c r="A49" s="39" t="s">
        <v>33</v>
      </c>
      <c r="B49" s="29" t="s">
        <v>81</v>
      </c>
      <c r="C49" s="29" t="s">
        <v>84</v>
      </c>
      <c r="D49" s="29" t="s">
        <v>271</v>
      </c>
      <c r="E49" s="29" t="s">
        <v>93</v>
      </c>
      <c r="F49" s="40">
        <v>220</v>
      </c>
      <c r="H49" s="10">
        <v>13081</v>
      </c>
    </row>
    <row r="50" spans="1:8" ht="39" x14ac:dyDescent="0.25">
      <c r="A50" s="39" t="s">
        <v>250</v>
      </c>
      <c r="B50" s="29" t="s">
        <v>81</v>
      </c>
      <c r="C50" s="29" t="s">
        <v>84</v>
      </c>
      <c r="D50" s="29" t="s">
        <v>271</v>
      </c>
      <c r="E50" s="29" t="s">
        <v>94</v>
      </c>
      <c r="F50" s="40">
        <f>SUM(F51)</f>
        <v>100</v>
      </c>
    </row>
    <row r="51" spans="1:8" ht="39" x14ac:dyDescent="0.25">
      <c r="A51" s="39" t="s">
        <v>37</v>
      </c>
      <c r="B51" s="29" t="s">
        <v>81</v>
      </c>
      <c r="C51" s="29" t="s">
        <v>84</v>
      </c>
      <c r="D51" s="29" t="s">
        <v>271</v>
      </c>
      <c r="E51" s="29" t="s">
        <v>95</v>
      </c>
      <c r="F51" s="40">
        <v>100</v>
      </c>
      <c r="H51" s="10">
        <v>100000</v>
      </c>
    </row>
    <row r="52" spans="1:8" x14ac:dyDescent="0.25">
      <c r="A52" s="34" t="s">
        <v>41</v>
      </c>
      <c r="B52" s="37" t="s">
        <v>81</v>
      </c>
      <c r="C52" s="37" t="s">
        <v>164</v>
      </c>
      <c r="D52" s="37"/>
      <c r="E52" s="37"/>
      <c r="F52" s="38">
        <f>F53</f>
        <v>100</v>
      </c>
    </row>
    <row r="53" spans="1:8" ht="39" x14ac:dyDescent="0.25">
      <c r="A53" s="39" t="s">
        <v>152</v>
      </c>
      <c r="B53" s="29" t="s">
        <v>81</v>
      </c>
      <c r="C53" s="29" t="s">
        <v>164</v>
      </c>
      <c r="D53" s="29" t="s">
        <v>151</v>
      </c>
      <c r="E53" s="29"/>
      <c r="F53" s="40">
        <f>F54</f>
        <v>100</v>
      </c>
    </row>
    <row r="54" spans="1:8" ht="26.25" x14ac:dyDescent="0.25">
      <c r="A54" s="39" t="s">
        <v>42</v>
      </c>
      <c r="B54" s="29" t="s">
        <v>81</v>
      </c>
      <c r="C54" s="29" t="s">
        <v>164</v>
      </c>
      <c r="D54" s="29" t="s">
        <v>153</v>
      </c>
      <c r="E54" s="29"/>
      <c r="F54" s="40">
        <f>F55</f>
        <v>100</v>
      </c>
    </row>
    <row r="55" spans="1:8" ht="26.25" x14ac:dyDescent="0.25">
      <c r="A55" s="39" t="s">
        <v>42</v>
      </c>
      <c r="B55" s="29" t="s">
        <v>81</v>
      </c>
      <c r="C55" s="29" t="s">
        <v>164</v>
      </c>
      <c r="D55" s="29" t="s">
        <v>154</v>
      </c>
      <c r="E55" s="29"/>
      <c r="F55" s="40">
        <f>F56</f>
        <v>100</v>
      </c>
    </row>
    <row r="56" spans="1:8" x14ac:dyDescent="0.25">
      <c r="A56" s="39" t="s">
        <v>43</v>
      </c>
      <c r="B56" s="29" t="s">
        <v>81</v>
      </c>
      <c r="C56" s="29" t="s">
        <v>164</v>
      </c>
      <c r="D56" s="29" t="s">
        <v>154</v>
      </c>
      <c r="E56" s="29" t="s">
        <v>109</v>
      </c>
      <c r="F56" s="40">
        <f>F57</f>
        <v>100</v>
      </c>
    </row>
    <row r="57" spans="1:8" x14ac:dyDescent="0.25">
      <c r="A57" s="39" t="s">
        <v>44</v>
      </c>
      <c r="B57" s="29" t="s">
        <v>81</v>
      </c>
      <c r="C57" s="29" t="s">
        <v>164</v>
      </c>
      <c r="D57" s="29" t="s">
        <v>154</v>
      </c>
      <c r="E57" s="29" t="s">
        <v>339</v>
      </c>
      <c r="F57" s="40">
        <v>100</v>
      </c>
    </row>
    <row r="58" spans="1:8" x14ac:dyDescent="0.25">
      <c r="A58" s="34" t="s">
        <v>45</v>
      </c>
      <c r="B58" s="37" t="s">
        <v>81</v>
      </c>
      <c r="C58" s="37" t="s">
        <v>91</v>
      </c>
      <c r="D58" s="37"/>
      <c r="E58" s="37"/>
      <c r="F58" s="38">
        <f>F59+F76+F95</f>
        <v>34091.799999999996</v>
      </c>
    </row>
    <row r="59" spans="1:8" ht="51.75" x14ac:dyDescent="0.25">
      <c r="A59" s="39" t="s">
        <v>256</v>
      </c>
      <c r="B59" s="29" t="s">
        <v>81</v>
      </c>
      <c r="C59" s="29">
        <v>13</v>
      </c>
      <c r="D59" s="29" t="s">
        <v>146</v>
      </c>
      <c r="E59" s="29"/>
      <c r="F59" s="40">
        <f>F60</f>
        <v>763.6</v>
      </c>
    </row>
    <row r="60" spans="1:8" ht="39" x14ac:dyDescent="0.25">
      <c r="A60" s="39" t="s">
        <v>257</v>
      </c>
      <c r="B60" s="29" t="s">
        <v>81</v>
      </c>
      <c r="C60" s="29">
        <v>13</v>
      </c>
      <c r="D60" s="29" t="s">
        <v>147</v>
      </c>
      <c r="E60" s="29"/>
      <c r="F60" s="40">
        <f>SUM(F61+F65+F69+F73)</f>
        <v>763.6</v>
      </c>
    </row>
    <row r="61" spans="1:8" ht="102.75" x14ac:dyDescent="0.25">
      <c r="A61" s="39" t="s">
        <v>148</v>
      </c>
      <c r="B61" s="29" t="s">
        <v>81</v>
      </c>
      <c r="C61" s="29">
        <v>13</v>
      </c>
      <c r="D61" s="29" t="s">
        <v>149</v>
      </c>
      <c r="E61" s="29"/>
      <c r="F61" s="40">
        <f>SUM(F62)</f>
        <v>30</v>
      </c>
    </row>
    <row r="62" spans="1:8" x14ac:dyDescent="0.25">
      <c r="A62" s="39" t="s">
        <v>125</v>
      </c>
      <c r="B62" s="29" t="s">
        <v>81</v>
      </c>
      <c r="C62" s="29" t="s">
        <v>91</v>
      </c>
      <c r="D62" s="29" t="s">
        <v>150</v>
      </c>
      <c r="E62" s="29"/>
      <c r="F62" s="40">
        <f>SUM(F63)</f>
        <v>30</v>
      </c>
    </row>
    <row r="63" spans="1:8" ht="39" x14ac:dyDescent="0.25">
      <c r="A63" s="39" t="s">
        <v>250</v>
      </c>
      <c r="B63" s="29" t="s">
        <v>81</v>
      </c>
      <c r="C63" s="29" t="s">
        <v>91</v>
      </c>
      <c r="D63" s="29" t="s">
        <v>150</v>
      </c>
      <c r="E63" s="29">
        <v>200</v>
      </c>
      <c r="F63" s="40">
        <f>SUM(F64)</f>
        <v>30</v>
      </c>
    </row>
    <row r="64" spans="1:8" ht="39" x14ac:dyDescent="0.25">
      <c r="A64" s="39" t="s">
        <v>37</v>
      </c>
      <c r="B64" s="29" t="s">
        <v>81</v>
      </c>
      <c r="C64" s="29" t="s">
        <v>91</v>
      </c>
      <c r="D64" s="29" t="s">
        <v>150</v>
      </c>
      <c r="E64" s="29">
        <v>240</v>
      </c>
      <c r="F64" s="40">
        <v>30</v>
      </c>
      <c r="H64" s="10">
        <v>384753.73</v>
      </c>
    </row>
    <row r="65" spans="1:8" ht="51.75" x14ac:dyDescent="0.25">
      <c r="A65" s="39" t="s">
        <v>498</v>
      </c>
      <c r="B65" s="29" t="s">
        <v>81</v>
      </c>
      <c r="C65" s="29" t="s">
        <v>91</v>
      </c>
      <c r="D65" s="29" t="s">
        <v>496</v>
      </c>
      <c r="E65" s="29"/>
      <c r="F65" s="40">
        <f>F66</f>
        <v>60</v>
      </c>
    </row>
    <row r="66" spans="1:8" x14ac:dyDescent="0.25">
      <c r="A66" s="39" t="s">
        <v>125</v>
      </c>
      <c r="B66" s="29" t="s">
        <v>81</v>
      </c>
      <c r="C66" s="29" t="s">
        <v>91</v>
      </c>
      <c r="D66" s="29" t="s">
        <v>497</v>
      </c>
      <c r="E66" s="29"/>
      <c r="F66" s="40">
        <f>F67</f>
        <v>60</v>
      </c>
    </row>
    <row r="67" spans="1:8" ht="39" x14ac:dyDescent="0.25">
      <c r="A67" s="39" t="s">
        <v>250</v>
      </c>
      <c r="B67" s="29" t="s">
        <v>81</v>
      </c>
      <c r="C67" s="29" t="s">
        <v>91</v>
      </c>
      <c r="D67" s="29" t="s">
        <v>497</v>
      </c>
      <c r="E67" s="29" t="s">
        <v>94</v>
      </c>
      <c r="F67" s="40">
        <f>F68</f>
        <v>60</v>
      </c>
    </row>
    <row r="68" spans="1:8" ht="39" x14ac:dyDescent="0.25">
      <c r="A68" s="39" t="s">
        <v>37</v>
      </c>
      <c r="B68" s="29" t="s">
        <v>81</v>
      </c>
      <c r="C68" s="29" t="s">
        <v>91</v>
      </c>
      <c r="D68" s="29" t="s">
        <v>497</v>
      </c>
      <c r="E68" s="29" t="s">
        <v>95</v>
      </c>
      <c r="F68" s="40">
        <v>60</v>
      </c>
    </row>
    <row r="69" spans="1:8" ht="39" x14ac:dyDescent="0.25">
      <c r="A69" s="39" t="s">
        <v>258</v>
      </c>
      <c r="B69" s="29" t="s">
        <v>81</v>
      </c>
      <c r="C69" s="29" t="s">
        <v>91</v>
      </c>
      <c r="D69" s="29" t="s">
        <v>272</v>
      </c>
      <c r="E69" s="29"/>
      <c r="F69" s="40">
        <f>SUM(F70)</f>
        <v>73.599999999999994</v>
      </c>
    </row>
    <row r="70" spans="1:8" x14ac:dyDescent="0.25">
      <c r="A70" s="39" t="s">
        <v>125</v>
      </c>
      <c r="B70" s="29" t="s">
        <v>81</v>
      </c>
      <c r="C70" s="29">
        <v>13</v>
      </c>
      <c r="D70" s="29" t="s">
        <v>273</v>
      </c>
      <c r="E70" s="29"/>
      <c r="F70" s="40">
        <f>SUM(F71)</f>
        <v>73.599999999999994</v>
      </c>
    </row>
    <row r="71" spans="1:8" ht="39" x14ac:dyDescent="0.25">
      <c r="A71" s="39" t="s">
        <v>250</v>
      </c>
      <c r="B71" s="29" t="s">
        <v>81</v>
      </c>
      <c r="C71" s="29">
        <v>13</v>
      </c>
      <c r="D71" s="29" t="s">
        <v>273</v>
      </c>
      <c r="E71" s="29" t="s">
        <v>94</v>
      </c>
      <c r="F71" s="40">
        <f>SUM(F72)</f>
        <v>73.599999999999994</v>
      </c>
    </row>
    <row r="72" spans="1:8" ht="39" x14ac:dyDescent="0.25">
      <c r="A72" s="39" t="s">
        <v>37</v>
      </c>
      <c r="B72" s="29" t="s">
        <v>81</v>
      </c>
      <c r="C72" s="29">
        <v>13</v>
      </c>
      <c r="D72" s="29" t="s">
        <v>273</v>
      </c>
      <c r="E72" s="29" t="s">
        <v>95</v>
      </c>
      <c r="F72" s="40">
        <v>73.599999999999994</v>
      </c>
      <c r="H72" s="10">
        <v>167866.77</v>
      </c>
    </row>
    <row r="73" spans="1:8" ht="51.75" x14ac:dyDescent="0.25">
      <c r="A73" s="39" t="s">
        <v>346</v>
      </c>
      <c r="B73" s="29" t="s">
        <v>81</v>
      </c>
      <c r="C73" s="29" t="s">
        <v>91</v>
      </c>
      <c r="D73" s="29" t="s">
        <v>299</v>
      </c>
      <c r="E73" s="29"/>
      <c r="F73" s="40">
        <f>F74</f>
        <v>600</v>
      </c>
    </row>
    <row r="74" spans="1:8" ht="39" x14ac:dyDescent="0.25">
      <c r="A74" s="39" t="s">
        <v>250</v>
      </c>
      <c r="B74" s="29" t="s">
        <v>81</v>
      </c>
      <c r="C74" s="29" t="s">
        <v>91</v>
      </c>
      <c r="D74" s="29" t="s">
        <v>299</v>
      </c>
      <c r="E74" s="29" t="s">
        <v>94</v>
      </c>
      <c r="F74" s="40">
        <f>F75</f>
        <v>600</v>
      </c>
    </row>
    <row r="75" spans="1:8" ht="39" x14ac:dyDescent="0.25">
      <c r="A75" s="39" t="s">
        <v>37</v>
      </c>
      <c r="B75" s="29" t="s">
        <v>81</v>
      </c>
      <c r="C75" s="29" t="s">
        <v>91</v>
      </c>
      <c r="D75" s="29" t="s">
        <v>299</v>
      </c>
      <c r="E75" s="29" t="s">
        <v>95</v>
      </c>
      <c r="F75" s="40">
        <v>600</v>
      </c>
    </row>
    <row r="76" spans="1:8" ht="39" x14ac:dyDescent="0.25">
      <c r="A76" s="39" t="s">
        <v>35</v>
      </c>
      <c r="B76" s="29" t="s">
        <v>81</v>
      </c>
      <c r="C76" s="29">
        <v>13</v>
      </c>
      <c r="D76" s="29" t="s">
        <v>113</v>
      </c>
      <c r="E76" s="29"/>
      <c r="F76" s="40">
        <f>F77+F90</f>
        <v>32696</v>
      </c>
    </row>
    <row r="77" spans="1:8" ht="39" x14ac:dyDescent="0.25">
      <c r="A77" s="39" t="s">
        <v>116</v>
      </c>
      <c r="B77" s="29" t="s">
        <v>81</v>
      </c>
      <c r="C77" s="29" t="s">
        <v>91</v>
      </c>
      <c r="D77" s="29" t="s">
        <v>114</v>
      </c>
      <c r="E77" s="29"/>
      <c r="F77" s="40">
        <f>SUM(F78+F82)</f>
        <v>31700</v>
      </c>
    </row>
    <row r="78" spans="1:8" ht="51.75" x14ac:dyDescent="0.25">
      <c r="A78" s="39" t="s">
        <v>128</v>
      </c>
      <c r="B78" s="29" t="s">
        <v>81</v>
      </c>
      <c r="C78" s="29" t="s">
        <v>91</v>
      </c>
      <c r="D78" s="29" t="s">
        <v>126</v>
      </c>
      <c r="E78" s="29"/>
      <c r="F78" s="40">
        <f>F79</f>
        <v>25</v>
      </c>
    </row>
    <row r="79" spans="1:8" ht="39" x14ac:dyDescent="0.25">
      <c r="A79" s="39" t="s">
        <v>366</v>
      </c>
      <c r="B79" s="29" t="s">
        <v>81</v>
      </c>
      <c r="C79" s="29" t="s">
        <v>91</v>
      </c>
      <c r="D79" s="29" t="s">
        <v>355</v>
      </c>
      <c r="E79" s="29"/>
      <c r="F79" s="40">
        <f>F80</f>
        <v>25</v>
      </c>
    </row>
    <row r="80" spans="1:8" x14ac:dyDescent="0.25">
      <c r="A80" s="39" t="s">
        <v>43</v>
      </c>
      <c r="B80" s="29" t="s">
        <v>81</v>
      </c>
      <c r="C80" s="29" t="s">
        <v>91</v>
      </c>
      <c r="D80" s="29" t="s">
        <v>355</v>
      </c>
      <c r="E80" s="29" t="s">
        <v>109</v>
      </c>
      <c r="F80" s="40">
        <f>F81</f>
        <v>25</v>
      </c>
    </row>
    <row r="81" spans="1:8" x14ac:dyDescent="0.25">
      <c r="A81" s="39" t="s">
        <v>47</v>
      </c>
      <c r="B81" s="29" t="s">
        <v>81</v>
      </c>
      <c r="C81" s="29" t="s">
        <v>91</v>
      </c>
      <c r="D81" s="29" t="s">
        <v>355</v>
      </c>
      <c r="E81" s="29" t="s">
        <v>354</v>
      </c>
      <c r="F81" s="40">
        <v>25</v>
      </c>
    </row>
    <row r="82" spans="1:8" ht="51.75" x14ac:dyDescent="0.25">
      <c r="A82" s="39" t="s">
        <v>142</v>
      </c>
      <c r="B82" s="29" t="s">
        <v>81</v>
      </c>
      <c r="C82" s="29" t="s">
        <v>91</v>
      </c>
      <c r="D82" s="29" t="s">
        <v>143</v>
      </c>
      <c r="E82" s="29"/>
      <c r="F82" s="40">
        <f>SUM(F83)</f>
        <v>31675</v>
      </c>
    </row>
    <row r="83" spans="1:8" ht="26.25" x14ac:dyDescent="0.25">
      <c r="A83" s="39" t="s">
        <v>144</v>
      </c>
      <c r="B83" s="29" t="s">
        <v>81</v>
      </c>
      <c r="C83" s="29" t="s">
        <v>91</v>
      </c>
      <c r="D83" s="29" t="s">
        <v>145</v>
      </c>
      <c r="E83" s="29"/>
      <c r="F83" s="40">
        <f>SUM(F84+F86+F88)</f>
        <v>31675</v>
      </c>
    </row>
    <row r="84" spans="1:8" ht="77.25" x14ac:dyDescent="0.25">
      <c r="A84" s="39" t="s">
        <v>32</v>
      </c>
      <c r="B84" s="29" t="s">
        <v>81</v>
      </c>
      <c r="C84" s="29" t="s">
        <v>91</v>
      </c>
      <c r="D84" s="29" t="s">
        <v>145</v>
      </c>
      <c r="E84" s="29">
        <v>100</v>
      </c>
      <c r="F84" s="40">
        <f>SUM(F85)</f>
        <v>16977.2</v>
      </c>
    </row>
    <row r="85" spans="1:8" ht="26.25" x14ac:dyDescent="0.25">
      <c r="A85" s="39" t="s">
        <v>46</v>
      </c>
      <c r="B85" s="29" t="s">
        <v>81</v>
      </c>
      <c r="C85" s="29" t="s">
        <v>91</v>
      </c>
      <c r="D85" s="29" t="s">
        <v>145</v>
      </c>
      <c r="E85" s="29">
        <v>110</v>
      </c>
      <c r="F85" s="40">
        <v>16977.2</v>
      </c>
      <c r="H85" s="10">
        <v>14587575.09</v>
      </c>
    </row>
    <row r="86" spans="1:8" ht="39" x14ac:dyDescent="0.25">
      <c r="A86" s="39" t="s">
        <v>250</v>
      </c>
      <c r="B86" s="29" t="s">
        <v>81</v>
      </c>
      <c r="C86" s="29" t="s">
        <v>91</v>
      </c>
      <c r="D86" s="29" t="s">
        <v>145</v>
      </c>
      <c r="E86" s="29">
        <v>200</v>
      </c>
      <c r="F86" s="40">
        <f>SUM(F87)</f>
        <v>14585.2</v>
      </c>
    </row>
    <row r="87" spans="1:8" ht="39" x14ac:dyDescent="0.25">
      <c r="A87" s="39" t="s">
        <v>37</v>
      </c>
      <c r="B87" s="29" t="s">
        <v>81</v>
      </c>
      <c r="C87" s="29" t="s">
        <v>91</v>
      </c>
      <c r="D87" s="29" t="s">
        <v>145</v>
      </c>
      <c r="E87" s="29">
        <v>240</v>
      </c>
      <c r="F87" s="40">
        <v>14585.2</v>
      </c>
      <c r="H87" s="10">
        <v>13022296.640000001</v>
      </c>
    </row>
    <row r="88" spans="1:8" x14ac:dyDescent="0.25">
      <c r="A88" s="39" t="s">
        <v>43</v>
      </c>
      <c r="B88" s="29" t="s">
        <v>81</v>
      </c>
      <c r="C88" s="29" t="s">
        <v>91</v>
      </c>
      <c r="D88" s="29" t="s">
        <v>145</v>
      </c>
      <c r="E88" s="29">
        <v>800</v>
      </c>
      <c r="F88" s="40">
        <f>SUM(F89)</f>
        <v>112.6</v>
      </c>
    </row>
    <row r="89" spans="1:8" x14ac:dyDescent="0.25">
      <c r="A89" s="39" t="s">
        <v>47</v>
      </c>
      <c r="B89" s="29" t="s">
        <v>81</v>
      </c>
      <c r="C89" s="29" t="s">
        <v>91</v>
      </c>
      <c r="D89" s="29" t="s">
        <v>145</v>
      </c>
      <c r="E89" s="29">
        <v>850</v>
      </c>
      <c r="F89" s="40">
        <v>112.6</v>
      </c>
      <c r="H89" s="10">
        <v>679880</v>
      </c>
    </row>
    <row r="90" spans="1:8" ht="26.25" x14ac:dyDescent="0.25">
      <c r="A90" s="39" t="s">
        <v>135</v>
      </c>
      <c r="B90" s="29" t="s">
        <v>81</v>
      </c>
      <c r="C90" s="29" t="s">
        <v>91</v>
      </c>
      <c r="D90" s="29" t="s">
        <v>136</v>
      </c>
      <c r="E90" s="29"/>
      <c r="F90" s="40">
        <f>F91</f>
        <v>996</v>
      </c>
    </row>
    <row r="91" spans="1:8" ht="51.75" x14ac:dyDescent="0.25">
      <c r="A91" s="39" t="s">
        <v>139</v>
      </c>
      <c r="B91" s="29" t="s">
        <v>81</v>
      </c>
      <c r="C91" s="29" t="s">
        <v>91</v>
      </c>
      <c r="D91" s="29" t="s">
        <v>140</v>
      </c>
      <c r="E91" s="29"/>
      <c r="F91" s="40">
        <f>F92</f>
        <v>996</v>
      </c>
    </row>
    <row r="92" spans="1:8" x14ac:dyDescent="0.25">
      <c r="A92" s="39" t="s">
        <v>166</v>
      </c>
      <c r="B92" s="29" t="s">
        <v>81</v>
      </c>
      <c r="C92" s="29" t="s">
        <v>91</v>
      </c>
      <c r="D92" s="29" t="s">
        <v>141</v>
      </c>
      <c r="E92" s="29"/>
      <c r="F92" s="40">
        <f>F93</f>
        <v>996</v>
      </c>
    </row>
    <row r="93" spans="1:8" ht="39" x14ac:dyDescent="0.25">
      <c r="A93" s="39" t="s">
        <v>250</v>
      </c>
      <c r="B93" s="29" t="s">
        <v>81</v>
      </c>
      <c r="C93" s="29">
        <v>13</v>
      </c>
      <c r="D93" s="29" t="s">
        <v>141</v>
      </c>
      <c r="E93" s="29" t="s">
        <v>94</v>
      </c>
      <c r="F93" s="40">
        <f>SUM(F94)</f>
        <v>996</v>
      </c>
    </row>
    <row r="94" spans="1:8" ht="39" x14ac:dyDescent="0.25">
      <c r="A94" s="39" t="s">
        <v>37</v>
      </c>
      <c r="B94" s="29" t="s">
        <v>81</v>
      </c>
      <c r="C94" s="29">
        <v>13</v>
      </c>
      <c r="D94" s="29" t="s">
        <v>141</v>
      </c>
      <c r="E94" s="29" t="s">
        <v>95</v>
      </c>
      <c r="F94" s="40">
        <v>996</v>
      </c>
      <c r="H94" s="10">
        <v>600000</v>
      </c>
    </row>
    <row r="95" spans="1:8" ht="64.5" x14ac:dyDescent="0.25">
      <c r="A95" s="39" t="s">
        <v>444</v>
      </c>
      <c r="B95" s="29" t="s">
        <v>81</v>
      </c>
      <c r="C95" s="29" t="s">
        <v>91</v>
      </c>
      <c r="D95" s="29" t="s">
        <v>316</v>
      </c>
      <c r="E95" s="29"/>
      <c r="F95" s="40">
        <f>F96</f>
        <v>632.20000000000005</v>
      </c>
    </row>
    <row r="96" spans="1:8" ht="39" x14ac:dyDescent="0.25">
      <c r="A96" s="39" t="s">
        <v>367</v>
      </c>
      <c r="B96" s="29" t="s">
        <v>81</v>
      </c>
      <c r="C96" s="29" t="s">
        <v>91</v>
      </c>
      <c r="D96" s="29" t="s">
        <v>328</v>
      </c>
      <c r="E96" s="29"/>
      <c r="F96" s="40">
        <f>F97</f>
        <v>632.20000000000005</v>
      </c>
    </row>
    <row r="97" spans="1:9" ht="51.75" x14ac:dyDescent="0.25">
      <c r="A97" s="39" t="s">
        <v>368</v>
      </c>
      <c r="B97" s="29" t="s">
        <v>81</v>
      </c>
      <c r="C97" s="29" t="s">
        <v>91</v>
      </c>
      <c r="D97" s="29" t="s">
        <v>357</v>
      </c>
      <c r="E97" s="29"/>
      <c r="F97" s="40">
        <f>F98</f>
        <v>632.20000000000005</v>
      </c>
    </row>
    <row r="98" spans="1:9" x14ac:dyDescent="0.25">
      <c r="A98" s="39" t="s">
        <v>166</v>
      </c>
      <c r="B98" s="29" t="s">
        <v>81</v>
      </c>
      <c r="C98" s="29" t="s">
        <v>91</v>
      </c>
      <c r="D98" s="29" t="s">
        <v>356</v>
      </c>
      <c r="E98" s="29"/>
      <c r="F98" s="40">
        <f>F99</f>
        <v>632.20000000000005</v>
      </c>
    </row>
    <row r="99" spans="1:9" ht="39" x14ac:dyDescent="0.25">
      <c r="A99" s="39" t="s">
        <v>250</v>
      </c>
      <c r="B99" s="29" t="s">
        <v>81</v>
      </c>
      <c r="C99" s="29" t="s">
        <v>91</v>
      </c>
      <c r="D99" s="29" t="s">
        <v>356</v>
      </c>
      <c r="E99" s="29" t="s">
        <v>94</v>
      </c>
      <c r="F99" s="40">
        <f>F100</f>
        <v>632.20000000000005</v>
      </c>
    </row>
    <row r="100" spans="1:9" ht="39" x14ac:dyDescent="0.25">
      <c r="A100" s="39" t="s">
        <v>37</v>
      </c>
      <c r="B100" s="29" t="s">
        <v>81</v>
      </c>
      <c r="C100" s="29" t="s">
        <v>91</v>
      </c>
      <c r="D100" s="29" t="s">
        <v>356</v>
      </c>
      <c r="E100" s="29" t="s">
        <v>95</v>
      </c>
      <c r="F100" s="40">
        <v>632.20000000000005</v>
      </c>
    </row>
    <row r="101" spans="1:9" x14ac:dyDescent="0.25">
      <c r="A101" s="34" t="s">
        <v>48</v>
      </c>
      <c r="B101" s="37" t="s">
        <v>82</v>
      </c>
      <c r="C101" s="37"/>
      <c r="D101" s="37"/>
      <c r="E101" s="37"/>
      <c r="F101" s="38">
        <f>F102</f>
        <v>4331.8999999999996</v>
      </c>
    </row>
    <row r="102" spans="1:9" x14ac:dyDescent="0.25">
      <c r="A102" s="34" t="s">
        <v>49</v>
      </c>
      <c r="B102" s="37" t="s">
        <v>82</v>
      </c>
      <c r="C102" s="37" t="s">
        <v>83</v>
      </c>
      <c r="D102" s="37"/>
      <c r="E102" s="37"/>
      <c r="F102" s="38">
        <f t="shared" ref="F102:F107" si="0">SUM(F103)</f>
        <v>4331.8999999999996</v>
      </c>
    </row>
    <row r="103" spans="1:9" ht="39" x14ac:dyDescent="0.25">
      <c r="A103" s="39" t="s">
        <v>35</v>
      </c>
      <c r="B103" s="29" t="s">
        <v>82</v>
      </c>
      <c r="C103" s="29" t="s">
        <v>83</v>
      </c>
      <c r="D103" s="29" t="s">
        <v>113</v>
      </c>
      <c r="E103" s="29"/>
      <c r="F103" s="40">
        <f t="shared" si="0"/>
        <v>4331.8999999999996</v>
      </c>
    </row>
    <row r="104" spans="1:9" ht="26.25" x14ac:dyDescent="0.25">
      <c r="A104" s="39" t="s">
        <v>135</v>
      </c>
      <c r="B104" s="29" t="s">
        <v>82</v>
      </c>
      <c r="C104" s="29" t="s">
        <v>83</v>
      </c>
      <c r="D104" s="29" t="s">
        <v>136</v>
      </c>
      <c r="E104" s="29"/>
      <c r="F104" s="40">
        <f t="shared" si="0"/>
        <v>4331.8999999999996</v>
      </c>
    </row>
    <row r="105" spans="1:9" ht="77.25" x14ac:dyDescent="0.25">
      <c r="A105" s="39" t="s">
        <v>319</v>
      </c>
      <c r="B105" s="29" t="s">
        <v>82</v>
      </c>
      <c r="C105" s="29" t="s">
        <v>83</v>
      </c>
      <c r="D105" s="29" t="s">
        <v>137</v>
      </c>
      <c r="E105" s="29"/>
      <c r="F105" s="40">
        <f>SUM(F106+F111)</f>
        <v>4331.8999999999996</v>
      </c>
    </row>
    <row r="106" spans="1:9" ht="39" x14ac:dyDescent="0.25">
      <c r="A106" s="39" t="s">
        <v>249</v>
      </c>
      <c r="B106" s="29" t="s">
        <v>82</v>
      </c>
      <c r="C106" s="29" t="s">
        <v>83</v>
      </c>
      <c r="D106" s="29" t="s">
        <v>138</v>
      </c>
      <c r="E106" s="29"/>
      <c r="F106" s="40">
        <f>SUM(F107+F109)</f>
        <v>4202.7</v>
      </c>
    </row>
    <row r="107" spans="1:9" ht="77.25" x14ac:dyDescent="0.25">
      <c r="A107" s="39" t="s">
        <v>32</v>
      </c>
      <c r="B107" s="29" t="s">
        <v>82</v>
      </c>
      <c r="C107" s="29" t="s">
        <v>83</v>
      </c>
      <c r="D107" s="29" t="s">
        <v>138</v>
      </c>
      <c r="E107" s="29" t="s">
        <v>92</v>
      </c>
      <c r="F107" s="40">
        <f t="shared" si="0"/>
        <v>3752.9</v>
      </c>
      <c r="I107" s="4"/>
    </row>
    <row r="108" spans="1:9" ht="26.25" x14ac:dyDescent="0.25">
      <c r="A108" s="39" t="s">
        <v>33</v>
      </c>
      <c r="B108" s="29" t="s">
        <v>82</v>
      </c>
      <c r="C108" s="29" t="s">
        <v>83</v>
      </c>
      <c r="D108" s="29" t="s">
        <v>138</v>
      </c>
      <c r="E108" s="29" t="s">
        <v>93</v>
      </c>
      <c r="F108" s="40">
        <v>3752.9</v>
      </c>
      <c r="H108" s="10">
        <v>2613000</v>
      </c>
    </row>
    <row r="109" spans="1:9" ht="39" x14ac:dyDescent="0.25">
      <c r="A109" s="39" t="s">
        <v>250</v>
      </c>
      <c r="B109" s="29" t="s">
        <v>82</v>
      </c>
      <c r="C109" s="29" t="s">
        <v>83</v>
      </c>
      <c r="D109" s="29" t="s">
        <v>138</v>
      </c>
      <c r="E109" s="29" t="s">
        <v>94</v>
      </c>
      <c r="F109" s="40">
        <f>F110</f>
        <v>449.8</v>
      </c>
    </row>
    <row r="110" spans="1:9" ht="39" x14ac:dyDescent="0.25">
      <c r="A110" s="39" t="s">
        <v>37</v>
      </c>
      <c r="B110" s="29" t="s">
        <v>82</v>
      </c>
      <c r="C110" s="29" t="s">
        <v>83</v>
      </c>
      <c r="D110" s="29" t="s">
        <v>138</v>
      </c>
      <c r="E110" s="29" t="s">
        <v>95</v>
      </c>
      <c r="F110" s="40">
        <v>449.8</v>
      </c>
    </row>
    <row r="111" spans="1:9" ht="51.75" x14ac:dyDescent="0.25">
      <c r="A111" s="39" t="s">
        <v>323</v>
      </c>
      <c r="B111" s="29" t="s">
        <v>82</v>
      </c>
      <c r="C111" s="29" t="s">
        <v>83</v>
      </c>
      <c r="D111" s="29" t="s">
        <v>322</v>
      </c>
      <c r="E111" s="29"/>
      <c r="F111" s="40">
        <f>F112</f>
        <v>129.19999999999999</v>
      </c>
    </row>
    <row r="112" spans="1:9" ht="77.25" x14ac:dyDescent="0.25">
      <c r="A112" s="39" t="s">
        <v>300</v>
      </c>
      <c r="B112" s="29" t="s">
        <v>82</v>
      </c>
      <c r="C112" s="29" t="s">
        <v>83</v>
      </c>
      <c r="D112" s="29" t="s">
        <v>322</v>
      </c>
      <c r="E112" s="29" t="s">
        <v>92</v>
      </c>
      <c r="F112" s="40">
        <f>F113</f>
        <v>129.19999999999999</v>
      </c>
    </row>
    <row r="113" spans="1:10" ht="26.25" x14ac:dyDescent="0.25">
      <c r="A113" s="39" t="s">
        <v>33</v>
      </c>
      <c r="B113" s="29" t="s">
        <v>82</v>
      </c>
      <c r="C113" s="29" t="s">
        <v>83</v>
      </c>
      <c r="D113" s="29" t="s">
        <v>322</v>
      </c>
      <c r="E113" s="29" t="s">
        <v>93</v>
      </c>
      <c r="F113" s="40">
        <v>129.19999999999999</v>
      </c>
    </row>
    <row r="114" spans="1:10" ht="26.25" x14ac:dyDescent="0.25">
      <c r="A114" s="34" t="s">
        <v>50</v>
      </c>
      <c r="B114" s="37" t="s">
        <v>83</v>
      </c>
      <c r="C114" s="37"/>
      <c r="D114" s="37"/>
      <c r="E114" s="37"/>
      <c r="F114" s="38">
        <f>F115+F130+F156</f>
        <v>5623.5</v>
      </c>
    </row>
    <row r="115" spans="1:10" x14ac:dyDescent="0.25">
      <c r="A115" s="34" t="s">
        <v>51</v>
      </c>
      <c r="B115" s="37" t="s">
        <v>83</v>
      </c>
      <c r="C115" s="37" t="s">
        <v>84</v>
      </c>
      <c r="D115" s="37"/>
      <c r="E115" s="37"/>
      <c r="F115" s="38">
        <f>F116</f>
        <v>1138.5</v>
      </c>
    </row>
    <row r="116" spans="1:10" ht="39" x14ac:dyDescent="0.25">
      <c r="A116" s="39" t="s">
        <v>35</v>
      </c>
      <c r="B116" s="29" t="s">
        <v>83</v>
      </c>
      <c r="C116" s="29" t="s">
        <v>84</v>
      </c>
      <c r="D116" s="29" t="s">
        <v>113</v>
      </c>
      <c r="E116" s="29"/>
      <c r="F116" s="40">
        <f>SUM(F117)</f>
        <v>1138.5</v>
      </c>
    </row>
    <row r="117" spans="1:10" ht="26.25" x14ac:dyDescent="0.25">
      <c r="A117" s="39" t="s">
        <v>135</v>
      </c>
      <c r="B117" s="29" t="s">
        <v>83</v>
      </c>
      <c r="C117" s="29" t="s">
        <v>84</v>
      </c>
      <c r="D117" s="29" t="s">
        <v>136</v>
      </c>
      <c r="E117" s="29"/>
      <c r="F117" s="40">
        <f>SUM(F118)</f>
        <v>1138.5</v>
      </c>
    </row>
    <row r="118" spans="1:10" ht="64.5" x14ac:dyDescent="0.25">
      <c r="A118" s="39" t="s">
        <v>155</v>
      </c>
      <c r="B118" s="29" t="s">
        <v>83</v>
      </c>
      <c r="C118" s="29" t="s">
        <v>84</v>
      </c>
      <c r="D118" s="29" t="s">
        <v>156</v>
      </c>
      <c r="E118" s="29"/>
      <c r="F118" s="40">
        <f>SUM(F119+F124+F127)</f>
        <v>1138.5</v>
      </c>
    </row>
    <row r="119" spans="1:10" ht="39" x14ac:dyDescent="0.25">
      <c r="A119" s="39" t="s">
        <v>369</v>
      </c>
      <c r="B119" s="29" t="s">
        <v>83</v>
      </c>
      <c r="C119" s="29" t="s">
        <v>84</v>
      </c>
      <c r="D119" s="29" t="s">
        <v>157</v>
      </c>
      <c r="E119" s="29"/>
      <c r="F119" s="40">
        <f>SUM(F120+F122)</f>
        <v>1099.4000000000001</v>
      </c>
      <c r="J119" s="4"/>
    </row>
    <row r="120" spans="1:10" ht="77.25" x14ac:dyDescent="0.25">
      <c r="A120" s="39" t="s">
        <v>32</v>
      </c>
      <c r="B120" s="29" t="s">
        <v>83</v>
      </c>
      <c r="C120" s="29" t="s">
        <v>84</v>
      </c>
      <c r="D120" s="29" t="s">
        <v>157</v>
      </c>
      <c r="E120" s="29">
        <v>100</v>
      </c>
      <c r="F120" s="40">
        <f>F121</f>
        <v>981.2</v>
      </c>
    </row>
    <row r="121" spans="1:10" ht="26.25" x14ac:dyDescent="0.25">
      <c r="A121" s="39" t="s">
        <v>33</v>
      </c>
      <c r="B121" s="29" t="s">
        <v>83</v>
      </c>
      <c r="C121" s="29" t="s">
        <v>84</v>
      </c>
      <c r="D121" s="29" t="s">
        <v>157</v>
      </c>
      <c r="E121" s="29">
        <v>120</v>
      </c>
      <c r="F121" s="40">
        <v>981.2</v>
      </c>
      <c r="H121" s="10">
        <v>550694.64</v>
      </c>
    </row>
    <row r="122" spans="1:10" ht="39" x14ac:dyDescent="0.25">
      <c r="A122" s="39" t="s">
        <v>250</v>
      </c>
      <c r="B122" s="29" t="s">
        <v>83</v>
      </c>
      <c r="C122" s="29" t="s">
        <v>84</v>
      </c>
      <c r="D122" s="29" t="s">
        <v>157</v>
      </c>
      <c r="E122" s="29" t="s">
        <v>94</v>
      </c>
      <c r="F122" s="40">
        <f>F123</f>
        <v>118.2</v>
      </c>
    </row>
    <row r="123" spans="1:10" ht="39" x14ac:dyDescent="0.25">
      <c r="A123" s="39" t="s">
        <v>37</v>
      </c>
      <c r="B123" s="29" t="s">
        <v>83</v>
      </c>
      <c r="C123" s="29" t="s">
        <v>84</v>
      </c>
      <c r="D123" s="29" t="s">
        <v>157</v>
      </c>
      <c r="E123" s="29" t="s">
        <v>95</v>
      </c>
      <c r="F123" s="40">
        <v>118.2</v>
      </c>
    </row>
    <row r="124" spans="1:10" ht="64.5" hidden="1" x14ac:dyDescent="0.25">
      <c r="A124" s="11" t="s">
        <v>480</v>
      </c>
      <c r="B124" s="12" t="s">
        <v>83</v>
      </c>
      <c r="C124" s="12" t="s">
        <v>84</v>
      </c>
      <c r="D124" s="12" t="s">
        <v>481</v>
      </c>
      <c r="E124" s="12"/>
      <c r="F124" s="40">
        <f>F125</f>
        <v>0</v>
      </c>
    </row>
    <row r="125" spans="1:10" ht="77.25" hidden="1" x14ac:dyDescent="0.25">
      <c r="A125" s="11" t="s">
        <v>32</v>
      </c>
      <c r="B125" s="12" t="s">
        <v>83</v>
      </c>
      <c r="C125" s="12" t="s">
        <v>84</v>
      </c>
      <c r="D125" s="12" t="s">
        <v>481</v>
      </c>
      <c r="E125" s="12" t="s">
        <v>92</v>
      </c>
      <c r="F125" s="40">
        <f>F126</f>
        <v>0</v>
      </c>
    </row>
    <row r="126" spans="1:10" ht="26.25" hidden="1" x14ac:dyDescent="0.25">
      <c r="A126" s="11" t="s">
        <v>33</v>
      </c>
      <c r="B126" s="12" t="s">
        <v>83</v>
      </c>
      <c r="C126" s="12" t="s">
        <v>84</v>
      </c>
      <c r="D126" s="12" t="s">
        <v>481</v>
      </c>
      <c r="E126" s="12" t="s">
        <v>93</v>
      </c>
      <c r="F126" s="14">
        <v>0</v>
      </c>
    </row>
    <row r="127" spans="1:10" ht="51.75" x14ac:dyDescent="0.25">
      <c r="A127" s="39" t="s">
        <v>323</v>
      </c>
      <c r="B127" s="29" t="s">
        <v>83</v>
      </c>
      <c r="C127" s="29" t="s">
        <v>84</v>
      </c>
      <c r="D127" s="29" t="s">
        <v>324</v>
      </c>
      <c r="E127" s="29"/>
      <c r="F127" s="40">
        <f>F128</f>
        <v>39.1</v>
      </c>
    </row>
    <row r="128" spans="1:10" ht="77.25" x14ac:dyDescent="0.25">
      <c r="A128" s="39" t="s">
        <v>32</v>
      </c>
      <c r="B128" s="29" t="s">
        <v>83</v>
      </c>
      <c r="C128" s="29" t="s">
        <v>84</v>
      </c>
      <c r="D128" s="29" t="s">
        <v>324</v>
      </c>
      <c r="E128" s="29" t="s">
        <v>92</v>
      </c>
      <c r="F128" s="40">
        <f>F129</f>
        <v>39.1</v>
      </c>
    </row>
    <row r="129" spans="1:8" ht="26.25" x14ac:dyDescent="0.25">
      <c r="A129" s="39" t="s">
        <v>33</v>
      </c>
      <c r="B129" s="29" t="s">
        <v>83</v>
      </c>
      <c r="C129" s="29" t="s">
        <v>84</v>
      </c>
      <c r="D129" s="29" t="s">
        <v>324</v>
      </c>
      <c r="E129" s="29" t="s">
        <v>93</v>
      </c>
      <c r="F129" s="40">
        <v>39.1</v>
      </c>
    </row>
    <row r="130" spans="1:8" ht="51.75" x14ac:dyDescent="0.25">
      <c r="A130" s="34" t="s">
        <v>317</v>
      </c>
      <c r="B130" s="37" t="s">
        <v>83</v>
      </c>
      <c r="C130" s="37" t="s">
        <v>318</v>
      </c>
      <c r="D130" s="37"/>
      <c r="E130" s="37"/>
      <c r="F130" s="38">
        <f>SUM(F131)</f>
        <v>3316.6</v>
      </c>
    </row>
    <row r="131" spans="1:8" ht="26.25" x14ac:dyDescent="0.25">
      <c r="A131" s="39" t="s">
        <v>52</v>
      </c>
      <c r="B131" s="29" t="s">
        <v>83</v>
      </c>
      <c r="C131" s="29" t="s">
        <v>318</v>
      </c>
      <c r="D131" s="29" t="s">
        <v>217</v>
      </c>
      <c r="E131" s="29"/>
      <c r="F131" s="40">
        <f>SUM(F132)</f>
        <v>3316.6</v>
      </c>
    </row>
    <row r="132" spans="1:8" ht="64.5" x14ac:dyDescent="0.25">
      <c r="A132" s="39" t="s">
        <v>218</v>
      </c>
      <c r="B132" s="29" t="s">
        <v>83</v>
      </c>
      <c r="C132" s="29" t="s">
        <v>318</v>
      </c>
      <c r="D132" s="29" t="s">
        <v>219</v>
      </c>
      <c r="E132" s="29"/>
      <c r="F132" s="40">
        <f>SUM(F133+F137+F141+F145+F152)</f>
        <v>3316.6</v>
      </c>
    </row>
    <row r="133" spans="1:8" ht="39" x14ac:dyDescent="0.25">
      <c r="A133" s="39" t="s">
        <v>220</v>
      </c>
      <c r="B133" s="29" t="s">
        <v>83</v>
      </c>
      <c r="C133" s="29" t="s">
        <v>318</v>
      </c>
      <c r="D133" s="29" t="s">
        <v>221</v>
      </c>
      <c r="E133" s="29"/>
      <c r="F133" s="40">
        <f>SUM(F134)</f>
        <v>9.3000000000000007</v>
      </c>
    </row>
    <row r="134" spans="1:8" x14ac:dyDescent="0.25">
      <c r="A134" s="39" t="s">
        <v>125</v>
      </c>
      <c r="B134" s="29" t="s">
        <v>83</v>
      </c>
      <c r="C134" s="29" t="s">
        <v>318</v>
      </c>
      <c r="D134" s="29" t="s">
        <v>222</v>
      </c>
      <c r="E134" s="29"/>
      <c r="F134" s="40">
        <f>SUM(F135)</f>
        <v>9.3000000000000007</v>
      </c>
    </row>
    <row r="135" spans="1:8" ht="39" x14ac:dyDescent="0.25">
      <c r="A135" s="39" t="s">
        <v>250</v>
      </c>
      <c r="B135" s="29" t="s">
        <v>83</v>
      </c>
      <c r="C135" s="29" t="s">
        <v>318</v>
      </c>
      <c r="D135" s="29" t="s">
        <v>222</v>
      </c>
      <c r="E135" s="29" t="s">
        <v>94</v>
      </c>
      <c r="F135" s="40">
        <f>SUM(F136)</f>
        <v>9.3000000000000007</v>
      </c>
    </row>
    <row r="136" spans="1:8" ht="39" x14ac:dyDescent="0.25">
      <c r="A136" s="39" t="s">
        <v>37</v>
      </c>
      <c r="B136" s="29" t="s">
        <v>83</v>
      </c>
      <c r="C136" s="29" t="s">
        <v>318</v>
      </c>
      <c r="D136" s="29" t="s">
        <v>222</v>
      </c>
      <c r="E136" s="29" t="s">
        <v>95</v>
      </c>
      <c r="F136" s="40">
        <v>9.3000000000000007</v>
      </c>
      <c r="H136" s="10">
        <v>33746.51</v>
      </c>
    </row>
    <row r="137" spans="1:8" ht="39" x14ac:dyDescent="0.25">
      <c r="A137" s="39" t="s">
        <v>223</v>
      </c>
      <c r="B137" s="29" t="s">
        <v>83</v>
      </c>
      <c r="C137" s="29" t="s">
        <v>318</v>
      </c>
      <c r="D137" s="29" t="s">
        <v>224</v>
      </c>
      <c r="E137" s="29"/>
      <c r="F137" s="40">
        <f>SUM(F138)</f>
        <v>374.9</v>
      </c>
    </row>
    <row r="138" spans="1:8" x14ac:dyDescent="0.25">
      <c r="A138" s="39" t="s">
        <v>125</v>
      </c>
      <c r="B138" s="29" t="s">
        <v>83</v>
      </c>
      <c r="C138" s="29" t="s">
        <v>318</v>
      </c>
      <c r="D138" s="29" t="s">
        <v>225</v>
      </c>
      <c r="E138" s="29"/>
      <c r="F138" s="40">
        <f>SUM(F139)</f>
        <v>374.9</v>
      </c>
    </row>
    <row r="139" spans="1:8" ht="39" x14ac:dyDescent="0.25">
      <c r="A139" s="39" t="s">
        <v>250</v>
      </c>
      <c r="B139" s="29" t="s">
        <v>83</v>
      </c>
      <c r="C139" s="29" t="s">
        <v>318</v>
      </c>
      <c r="D139" s="29" t="s">
        <v>225</v>
      </c>
      <c r="E139" s="29" t="s">
        <v>94</v>
      </c>
      <c r="F139" s="40">
        <f>SUM(F140)</f>
        <v>374.9</v>
      </c>
    </row>
    <row r="140" spans="1:8" ht="39" x14ac:dyDescent="0.25">
      <c r="A140" s="39" t="s">
        <v>37</v>
      </c>
      <c r="B140" s="29" t="s">
        <v>83</v>
      </c>
      <c r="C140" s="29" t="s">
        <v>318</v>
      </c>
      <c r="D140" s="29" t="s">
        <v>225</v>
      </c>
      <c r="E140" s="29" t="s">
        <v>95</v>
      </c>
      <c r="F140" s="40">
        <f>376.7-1.8</f>
        <v>374.9</v>
      </c>
      <c r="H140" s="10">
        <v>376760.43</v>
      </c>
    </row>
    <row r="141" spans="1:8" ht="64.5" x14ac:dyDescent="0.25">
      <c r="A141" s="39" t="s">
        <v>229</v>
      </c>
      <c r="B141" s="29" t="s">
        <v>83</v>
      </c>
      <c r="C141" s="29" t="s">
        <v>318</v>
      </c>
      <c r="D141" s="29" t="s">
        <v>231</v>
      </c>
      <c r="E141" s="29"/>
      <c r="F141" s="40">
        <f>SUM(F142)</f>
        <v>1492.3</v>
      </c>
    </row>
    <row r="142" spans="1:8" ht="51.75" x14ac:dyDescent="0.25">
      <c r="A142" s="42" t="s">
        <v>452</v>
      </c>
      <c r="B142" s="29" t="s">
        <v>83</v>
      </c>
      <c r="C142" s="29" t="s">
        <v>318</v>
      </c>
      <c r="D142" s="29" t="s">
        <v>453</v>
      </c>
      <c r="E142" s="29"/>
      <c r="F142" s="40">
        <f>F143</f>
        <v>1492.3</v>
      </c>
    </row>
    <row r="143" spans="1:8" x14ac:dyDescent="0.25">
      <c r="A143" s="39" t="s">
        <v>43</v>
      </c>
      <c r="B143" s="29" t="s">
        <v>83</v>
      </c>
      <c r="C143" s="29" t="s">
        <v>318</v>
      </c>
      <c r="D143" s="29" t="s">
        <v>453</v>
      </c>
      <c r="E143" s="29" t="s">
        <v>109</v>
      </c>
      <c r="F143" s="40">
        <f>F144</f>
        <v>1492.3</v>
      </c>
    </row>
    <row r="144" spans="1:8" ht="64.5" x14ac:dyDescent="0.25">
      <c r="A144" s="39" t="s">
        <v>477</v>
      </c>
      <c r="B144" s="29" t="s">
        <v>83</v>
      </c>
      <c r="C144" s="29" t="s">
        <v>318</v>
      </c>
      <c r="D144" s="29" t="s">
        <v>453</v>
      </c>
      <c r="E144" s="29" t="s">
        <v>189</v>
      </c>
      <c r="F144" s="40">
        <v>1492.3</v>
      </c>
    </row>
    <row r="145" spans="1:8" ht="26.25" x14ac:dyDescent="0.25">
      <c r="A145" s="39" t="s">
        <v>230</v>
      </c>
      <c r="B145" s="29" t="s">
        <v>83</v>
      </c>
      <c r="C145" s="29" t="s">
        <v>318</v>
      </c>
      <c r="D145" s="29" t="s">
        <v>245</v>
      </c>
      <c r="E145" s="29"/>
      <c r="F145" s="40">
        <f>SUM(F146+F149)</f>
        <v>626.20000000000005</v>
      </c>
    </row>
    <row r="146" spans="1:8" ht="39" x14ac:dyDescent="0.25">
      <c r="A146" s="39" t="s">
        <v>500</v>
      </c>
      <c r="B146" s="29" t="s">
        <v>83</v>
      </c>
      <c r="C146" s="29" t="s">
        <v>318</v>
      </c>
      <c r="D146" s="29" t="s">
        <v>499</v>
      </c>
      <c r="E146" s="29"/>
      <c r="F146" s="40">
        <f>F147</f>
        <v>562.5</v>
      </c>
    </row>
    <row r="147" spans="1:8" ht="39" x14ac:dyDescent="0.25">
      <c r="A147" s="39" t="s">
        <v>250</v>
      </c>
      <c r="B147" s="29" t="s">
        <v>83</v>
      </c>
      <c r="C147" s="29" t="s">
        <v>318</v>
      </c>
      <c r="D147" s="29" t="s">
        <v>499</v>
      </c>
      <c r="E147" s="29" t="s">
        <v>94</v>
      </c>
      <c r="F147" s="40">
        <f>F148</f>
        <v>562.5</v>
      </c>
    </row>
    <row r="148" spans="1:8" ht="39" x14ac:dyDescent="0.25">
      <c r="A148" s="39" t="s">
        <v>37</v>
      </c>
      <c r="B148" s="29" t="s">
        <v>83</v>
      </c>
      <c r="C148" s="29" t="s">
        <v>318</v>
      </c>
      <c r="D148" s="29" t="s">
        <v>499</v>
      </c>
      <c r="E148" s="29" t="s">
        <v>95</v>
      </c>
      <c r="F148" s="40">
        <v>562.5</v>
      </c>
    </row>
    <row r="149" spans="1:8" x14ac:dyDescent="0.25">
      <c r="A149" s="39" t="s">
        <v>125</v>
      </c>
      <c r="B149" s="29" t="s">
        <v>83</v>
      </c>
      <c r="C149" s="29" t="s">
        <v>318</v>
      </c>
      <c r="D149" s="29" t="s">
        <v>246</v>
      </c>
      <c r="E149" s="29"/>
      <c r="F149" s="40">
        <f>SUM(F150)</f>
        <v>63.7</v>
      </c>
    </row>
    <row r="150" spans="1:8" ht="39" x14ac:dyDescent="0.25">
      <c r="A150" s="39" t="s">
        <v>250</v>
      </c>
      <c r="B150" s="29" t="s">
        <v>83</v>
      </c>
      <c r="C150" s="29" t="s">
        <v>318</v>
      </c>
      <c r="D150" s="29" t="s">
        <v>246</v>
      </c>
      <c r="E150" s="29" t="s">
        <v>94</v>
      </c>
      <c r="F150" s="40">
        <f>SUM(F151)</f>
        <v>63.7</v>
      </c>
    </row>
    <row r="151" spans="1:8" ht="39" x14ac:dyDescent="0.25">
      <c r="A151" s="39" t="s">
        <v>37</v>
      </c>
      <c r="B151" s="29" t="s">
        <v>83</v>
      </c>
      <c r="C151" s="29" t="s">
        <v>318</v>
      </c>
      <c r="D151" s="29" t="s">
        <v>246</v>
      </c>
      <c r="E151" s="29" t="s">
        <v>95</v>
      </c>
      <c r="F151" s="40">
        <v>63.7</v>
      </c>
      <c r="H151" s="10">
        <v>25800</v>
      </c>
    </row>
    <row r="152" spans="1:8" ht="51.75" x14ac:dyDescent="0.25">
      <c r="A152" s="39" t="s">
        <v>301</v>
      </c>
      <c r="B152" s="29" t="s">
        <v>83</v>
      </c>
      <c r="C152" s="29" t="s">
        <v>318</v>
      </c>
      <c r="D152" s="29" t="s">
        <v>266</v>
      </c>
      <c r="E152" s="29"/>
      <c r="F152" s="40">
        <f>SUM(F153)</f>
        <v>813.9</v>
      </c>
    </row>
    <row r="153" spans="1:8" x14ac:dyDescent="0.25">
      <c r="A153" s="39" t="s">
        <v>125</v>
      </c>
      <c r="B153" s="29" t="s">
        <v>83</v>
      </c>
      <c r="C153" s="29" t="s">
        <v>318</v>
      </c>
      <c r="D153" s="29" t="s">
        <v>267</v>
      </c>
      <c r="E153" s="29"/>
      <c r="F153" s="40">
        <f>SUM(F154)</f>
        <v>813.9</v>
      </c>
    </row>
    <row r="154" spans="1:8" ht="39" x14ac:dyDescent="0.25">
      <c r="A154" s="39" t="s">
        <v>250</v>
      </c>
      <c r="B154" s="29" t="s">
        <v>83</v>
      </c>
      <c r="C154" s="29" t="s">
        <v>318</v>
      </c>
      <c r="D154" s="29" t="s">
        <v>267</v>
      </c>
      <c r="E154" s="29" t="s">
        <v>94</v>
      </c>
      <c r="F154" s="40">
        <f>SUM(F155)</f>
        <v>813.9</v>
      </c>
    </row>
    <row r="155" spans="1:8" ht="39" x14ac:dyDescent="0.25">
      <c r="A155" s="39" t="s">
        <v>37</v>
      </c>
      <c r="B155" s="29" t="s">
        <v>83</v>
      </c>
      <c r="C155" s="29" t="s">
        <v>318</v>
      </c>
      <c r="D155" s="29" t="s">
        <v>267</v>
      </c>
      <c r="E155" s="29" t="s">
        <v>95</v>
      </c>
      <c r="F155" s="40">
        <f>818-4.1</f>
        <v>813.9</v>
      </c>
      <c r="H155" s="10">
        <v>422363.3</v>
      </c>
    </row>
    <row r="156" spans="1:8" ht="39" x14ac:dyDescent="0.25">
      <c r="A156" s="34" t="s">
        <v>55</v>
      </c>
      <c r="B156" s="37" t="s">
        <v>83</v>
      </c>
      <c r="C156" s="37">
        <v>14</v>
      </c>
      <c r="D156" s="37"/>
      <c r="E156" s="37"/>
      <c r="F156" s="38">
        <f>F157</f>
        <v>1168.4000000000001</v>
      </c>
      <c r="G156" s="13"/>
    </row>
    <row r="157" spans="1:8" ht="26.25" x14ac:dyDescent="0.25">
      <c r="A157" s="39" t="s">
        <v>52</v>
      </c>
      <c r="B157" s="29" t="s">
        <v>83</v>
      </c>
      <c r="C157" s="29">
        <v>14</v>
      </c>
      <c r="D157" s="29" t="s">
        <v>217</v>
      </c>
      <c r="E157" s="29"/>
      <c r="F157" s="40">
        <f>SUM(F158+F163)</f>
        <v>1168.4000000000001</v>
      </c>
    </row>
    <row r="158" spans="1:8" ht="39" x14ac:dyDescent="0.25">
      <c r="A158" s="39" t="s">
        <v>232</v>
      </c>
      <c r="B158" s="29" t="s">
        <v>83</v>
      </c>
      <c r="C158" s="29" t="s">
        <v>96</v>
      </c>
      <c r="D158" s="29" t="s">
        <v>234</v>
      </c>
      <c r="E158" s="29"/>
      <c r="F158" s="40">
        <f>SUM(F159)</f>
        <v>3.4</v>
      </c>
    </row>
    <row r="159" spans="1:8" ht="39" x14ac:dyDescent="0.25">
      <c r="A159" s="39" t="s">
        <v>233</v>
      </c>
      <c r="B159" s="29" t="s">
        <v>83</v>
      </c>
      <c r="C159" s="29" t="s">
        <v>96</v>
      </c>
      <c r="D159" s="29" t="s">
        <v>253</v>
      </c>
      <c r="E159" s="29"/>
      <c r="F159" s="40">
        <f>SUM(F160)</f>
        <v>3.4</v>
      </c>
    </row>
    <row r="160" spans="1:8" x14ac:dyDescent="0.25">
      <c r="A160" s="39" t="s">
        <v>125</v>
      </c>
      <c r="B160" s="29" t="s">
        <v>83</v>
      </c>
      <c r="C160" s="29" t="s">
        <v>96</v>
      </c>
      <c r="D160" s="29" t="s">
        <v>274</v>
      </c>
      <c r="E160" s="29"/>
      <c r="F160" s="40">
        <f>SUM(F161)</f>
        <v>3.4</v>
      </c>
    </row>
    <row r="161" spans="1:8" ht="39" x14ac:dyDescent="0.25">
      <c r="A161" s="39" t="s">
        <v>250</v>
      </c>
      <c r="B161" s="29" t="s">
        <v>83</v>
      </c>
      <c r="C161" s="29" t="s">
        <v>96</v>
      </c>
      <c r="D161" s="29" t="s">
        <v>274</v>
      </c>
      <c r="E161" s="29" t="s">
        <v>94</v>
      </c>
      <c r="F161" s="40">
        <f>SUM(F162)</f>
        <v>3.4</v>
      </c>
    </row>
    <row r="162" spans="1:8" ht="39" x14ac:dyDescent="0.25">
      <c r="A162" s="39" t="s">
        <v>37</v>
      </c>
      <c r="B162" s="29" t="s">
        <v>83</v>
      </c>
      <c r="C162" s="29" t="s">
        <v>96</v>
      </c>
      <c r="D162" s="29" t="s">
        <v>274</v>
      </c>
      <c r="E162" s="29" t="s">
        <v>95</v>
      </c>
      <c r="F162" s="40">
        <v>3.4</v>
      </c>
      <c r="H162" s="10">
        <v>7016.67</v>
      </c>
    </row>
    <row r="163" spans="1:8" ht="39" x14ac:dyDescent="0.25">
      <c r="A163" s="39" t="s">
        <v>235</v>
      </c>
      <c r="B163" s="29" t="s">
        <v>83</v>
      </c>
      <c r="C163" s="29" t="s">
        <v>96</v>
      </c>
      <c r="D163" s="29" t="s">
        <v>236</v>
      </c>
      <c r="E163" s="29"/>
      <c r="F163" s="40">
        <f>SUM(F164+F168)</f>
        <v>1165</v>
      </c>
    </row>
    <row r="164" spans="1:8" ht="64.5" x14ac:dyDescent="0.25">
      <c r="A164" s="39" t="s">
        <v>261</v>
      </c>
      <c r="B164" s="29" t="s">
        <v>83</v>
      </c>
      <c r="C164" s="29" t="s">
        <v>96</v>
      </c>
      <c r="D164" s="29" t="s">
        <v>262</v>
      </c>
      <c r="E164" s="29"/>
      <c r="F164" s="40">
        <f>SUM(F165)</f>
        <v>988</v>
      </c>
    </row>
    <row r="165" spans="1:8" x14ac:dyDescent="0.25">
      <c r="A165" s="39" t="s">
        <v>125</v>
      </c>
      <c r="B165" s="29" t="s">
        <v>83</v>
      </c>
      <c r="C165" s="29" t="s">
        <v>96</v>
      </c>
      <c r="D165" s="29" t="s">
        <v>263</v>
      </c>
      <c r="E165" s="29"/>
      <c r="F165" s="40">
        <f>SUM(F166)</f>
        <v>988</v>
      </c>
    </row>
    <row r="166" spans="1:8" ht="39" x14ac:dyDescent="0.25">
      <c r="A166" s="39" t="s">
        <v>250</v>
      </c>
      <c r="B166" s="29" t="s">
        <v>83</v>
      </c>
      <c r="C166" s="29" t="s">
        <v>96</v>
      </c>
      <c r="D166" s="29" t="s">
        <v>263</v>
      </c>
      <c r="E166" s="29" t="s">
        <v>94</v>
      </c>
      <c r="F166" s="40">
        <f>SUM(F167)</f>
        <v>988</v>
      </c>
    </row>
    <row r="167" spans="1:8" ht="39" x14ac:dyDescent="0.25">
      <c r="A167" s="39" t="s">
        <v>37</v>
      </c>
      <c r="B167" s="29" t="s">
        <v>83</v>
      </c>
      <c r="C167" s="29" t="s">
        <v>96</v>
      </c>
      <c r="D167" s="29" t="s">
        <v>263</v>
      </c>
      <c r="E167" s="29" t="s">
        <v>95</v>
      </c>
      <c r="F167" s="40">
        <v>988</v>
      </c>
      <c r="H167" s="10">
        <v>1581074.48</v>
      </c>
    </row>
    <row r="168" spans="1:8" ht="51.75" x14ac:dyDescent="0.25">
      <c r="A168" s="39" t="s">
        <v>302</v>
      </c>
      <c r="B168" s="29" t="s">
        <v>83</v>
      </c>
      <c r="C168" s="29" t="s">
        <v>96</v>
      </c>
      <c r="D168" s="29" t="s">
        <v>276</v>
      </c>
      <c r="E168" s="29"/>
      <c r="F168" s="40">
        <f>F169+F172</f>
        <v>177</v>
      </c>
    </row>
    <row r="169" spans="1:8" ht="26.25" x14ac:dyDescent="0.25">
      <c r="A169" s="39" t="s">
        <v>370</v>
      </c>
      <c r="B169" s="29" t="s">
        <v>83</v>
      </c>
      <c r="C169" s="29" t="s">
        <v>96</v>
      </c>
      <c r="D169" s="29" t="s">
        <v>303</v>
      </c>
      <c r="E169" s="29"/>
      <c r="F169" s="40">
        <f>F170</f>
        <v>82.6</v>
      </c>
    </row>
    <row r="170" spans="1:8" ht="77.25" x14ac:dyDescent="0.25">
      <c r="A170" s="39" t="s">
        <v>32</v>
      </c>
      <c r="B170" s="29" t="s">
        <v>83</v>
      </c>
      <c r="C170" s="29" t="s">
        <v>96</v>
      </c>
      <c r="D170" s="29" t="s">
        <v>303</v>
      </c>
      <c r="E170" s="29" t="s">
        <v>92</v>
      </c>
      <c r="F170" s="40">
        <f>F171</f>
        <v>82.6</v>
      </c>
    </row>
    <row r="171" spans="1:8" ht="26.25" x14ac:dyDescent="0.25">
      <c r="A171" s="39" t="s">
        <v>33</v>
      </c>
      <c r="B171" s="29" t="s">
        <v>83</v>
      </c>
      <c r="C171" s="29" t="s">
        <v>96</v>
      </c>
      <c r="D171" s="29" t="s">
        <v>303</v>
      </c>
      <c r="E171" s="29" t="s">
        <v>93</v>
      </c>
      <c r="F171" s="40">
        <v>82.6</v>
      </c>
    </row>
    <row r="172" spans="1:8" ht="26.25" x14ac:dyDescent="0.25">
      <c r="A172" s="39" t="s">
        <v>371</v>
      </c>
      <c r="B172" s="29" t="s">
        <v>83</v>
      </c>
      <c r="C172" s="29" t="s">
        <v>96</v>
      </c>
      <c r="D172" s="29" t="s">
        <v>304</v>
      </c>
      <c r="E172" s="29"/>
      <c r="F172" s="40">
        <f>F173</f>
        <v>94.4</v>
      </c>
    </row>
    <row r="173" spans="1:8" ht="77.25" x14ac:dyDescent="0.25">
      <c r="A173" s="39" t="s">
        <v>32</v>
      </c>
      <c r="B173" s="29" t="s">
        <v>83</v>
      </c>
      <c r="C173" s="29" t="s">
        <v>96</v>
      </c>
      <c r="D173" s="29" t="s">
        <v>304</v>
      </c>
      <c r="E173" s="29" t="s">
        <v>92</v>
      </c>
      <c r="F173" s="40">
        <f>F174</f>
        <v>94.4</v>
      </c>
    </row>
    <row r="174" spans="1:8" ht="26.25" x14ac:dyDescent="0.25">
      <c r="A174" s="39" t="s">
        <v>33</v>
      </c>
      <c r="B174" s="29" t="s">
        <v>83</v>
      </c>
      <c r="C174" s="29" t="s">
        <v>96</v>
      </c>
      <c r="D174" s="29" t="s">
        <v>304</v>
      </c>
      <c r="E174" s="29" t="s">
        <v>93</v>
      </c>
      <c r="F174" s="40">
        <v>94.4</v>
      </c>
    </row>
    <row r="175" spans="1:8" x14ac:dyDescent="0.25">
      <c r="A175" s="34" t="s">
        <v>56</v>
      </c>
      <c r="B175" s="37" t="s">
        <v>84</v>
      </c>
      <c r="C175" s="37"/>
      <c r="D175" s="37"/>
      <c r="E175" s="37"/>
      <c r="F175" s="38">
        <f>F176+F183+F201</f>
        <v>51564.899999999994</v>
      </c>
    </row>
    <row r="176" spans="1:8" x14ac:dyDescent="0.25">
      <c r="A176" s="34" t="s">
        <v>57</v>
      </c>
      <c r="B176" s="37" t="s">
        <v>84</v>
      </c>
      <c r="C176" s="37" t="s">
        <v>86</v>
      </c>
      <c r="D176" s="37"/>
      <c r="E176" s="37"/>
      <c r="F176" s="38">
        <f>F177</f>
        <v>1896.7</v>
      </c>
    </row>
    <row r="177" spans="1:8" ht="39" x14ac:dyDescent="0.25">
      <c r="A177" s="39" t="s">
        <v>58</v>
      </c>
      <c r="B177" s="29" t="s">
        <v>84</v>
      </c>
      <c r="C177" s="29" t="s">
        <v>86</v>
      </c>
      <c r="D177" s="29" t="s">
        <v>176</v>
      </c>
      <c r="E177" s="29"/>
      <c r="F177" s="40">
        <f>SUM(F178)</f>
        <v>1896.7</v>
      </c>
    </row>
    <row r="178" spans="1:8" ht="26.25" x14ac:dyDescent="0.25">
      <c r="A178" s="39" t="s">
        <v>305</v>
      </c>
      <c r="B178" s="29" t="s">
        <v>84</v>
      </c>
      <c r="C178" s="29" t="s">
        <v>86</v>
      </c>
      <c r="D178" s="29" t="s">
        <v>187</v>
      </c>
      <c r="E178" s="29"/>
      <c r="F178" s="40">
        <f>SUM(F179)</f>
        <v>1896.7</v>
      </c>
    </row>
    <row r="179" spans="1:8" ht="51.75" x14ac:dyDescent="0.25">
      <c r="A179" s="39" t="s">
        <v>306</v>
      </c>
      <c r="B179" s="29" t="s">
        <v>84</v>
      </c>
      <c r="C179" s="29" t="s">
        <v>86</v>
      </c>
      <c r="D179" s="29" t="s">
        <v>188</v>
      </c>
      <c r="E179" s="29"/>
      <c r="F179" s="40">
        <f>SUM(F180)</f>
        <v>1896.7</v>
      </c>
    </row>
    <row r="180" spans="1:8" x14ac:dyDescent="0.25">
      <c r="A180" s="39" t="s">
        <v>125</v>
      </c>
      <c r="B180" s="29" t="s">
        <v>84</v>
      </c>
      <c r="C180" s="29" t="s">
        <v>86</v>
      </c>
      <c r="D180" s="29" t="s">
        <v>268</v>
      </c>
      <c r="E180" s="29"/>
      <c r="F180" s="40">
        <f>SUM(F181)</f>
        <v>1896.7</v>
      </c>
    </row>
    <row r="181" spans="1:8" ht="39" x14ac:dyDescent="0.25">
      <c r="A181" s="39" t="s">
        <v>250</v>
      </c>
      <c r="B181" s="29" t="s">
        <v>84</v>
      </c>
      <c r="C181" s="29" t="s">
        <v>86</v>
      </c>
      <c r="D181" s="29" t="s">
        <v>268</v>
      </c>
      <c r="E181" s="29" t="s">
        <v>94</v>
      </c>
      <c r="F181" s="40">
        <f>SUM(F182)</f>
        <v>1896.7</v>
      </c>
    </row>
    <row r="182" spans="1:8" ht="39" x14ac:dyDescent="0.25">
      <c r="A182" s="39" t="s">
        <v>37</v>
      </c>
      <c r="B182" s="29" t="s">
        <v>84</v>
      </c>
      <c r="C182" s="29" t="s">
        <v>86</v>
      </c>
      <c r="D182" s="29" t="s">
        <v>268</v>
      </c>
      <c r="E182" s="29" t="s">
        <v>95</v>
      </c>
      <c r="F182" s="40">
        <v>1896.7</v>
      </c>
      <c r="H182" s="10">
        <v>3426110.46</v>
      </c>
    </row>
    <row r="183" spans="1:8" x14ac:dyDescent="0.25">
      <c r="A183" s="34" t="s">
        <v>59</v>
      </c>
      <c r="B183" s="37" t="s">
        <v>84</v>
      </c>
      <c r="C183" s="37" t="s">
        <v>85</v>
      </c>
      <c r="D183" s="37"/>
      <c r="E183" s="37"/>
      <c r="F183" s="38">
        <f>SUM(F184)</f>
        <v>49608.2</v>
      </c>
    </row>
    <row r="184" spans="1:8" ht="39" x14ac:dyDescent="0.25">
      <c r="A184" s="39" t="s">
        <v>58</v>
      </c>
      <c r="B184" s="29" t="s">
        <v>84</v>
      </c>
      <c r="C184" s="29" t="s">
        <v>85</v>
      </c>
      <c r="D184" s="29" t="s">
        <v>176</v>
      </c>
      <c r="E184" s="29"/>
      <c r="F184" s="40">
        <f>SUM(F185)</f>
        <v>49608.2</v>
      </c>
    </row>
    <row r="185" spans="1:8" ht="26.25" x14ac:dyDescent="0.25">
      <c r="A185" s="39" t="s">
        <v>307</v>
      </c>
      <c r="B185" s="29" t="s">
        <v>84</v>
      </c>
      <c r="C185" s="29" t="s">
        <v>85</v>
      </c>
      <c r="D185" s="29" t="s">
        <v>177</v>
      </c>
      <c r="E185" s="29"/>
      <c r="F185" s="40">
        <f>SUM(F186+F190+F197)</f>
        <v>49608.2</v>
      </c>
    </row>
    <row r="186" spans="1:8" ht="39" x14ac:dyDescent="0.25">
      <c r="A186" s="39" t="s">
        <v>178</v>
      </c>
      <c r="B186" s="29" t="s">
        <v>84</v>
      </c>
      <c r="C186" s="29" t="s">
        <v>85</v>
      </c>
      <c r="D186" s="29" t="s">
        <v>179</v>
      </c>
      <c r="E186" s="29"/>
      <c r="F186" s="40">
        <f>F187</f>
        <v>32416.5</v>
      </c>
    </row>
    <row r="187" spans="1:8" x14ac:dyDescent="0.25">
      <c r="A187" s="39" t="s">
        <v>125</v>
      </c>
      <c r="B187" s="29" t="s">
        <v>84</v>
      </c>
      <c r="C187" s="29" t="s">
        <v>85</v>
      </c>
      <c r="D187" s="29" t="s">
        <v>180</v>
      </c>
      <c r="E187" s="29"/>
      <c r="F187" s="40">
        <f>SUM(F188)</f>
        <v>32416.5</v>
      </c>
    </row>
    <row r="188" spans="1:8" ht="39" x14ac:dyDescent="0.25">
      <c r="A188" s="39" t="s">
        <v>250</v>
      </c>
      <c r="B188" s="29" t="s">
        <v>84</v>
      </c>
      <c r="C188" s="29" t="s">
        <v>85</v>
      </c>
      <c r="D188" s="29" t="s">
        <v>180</v>
      </c>
      <c r="E188" s="29" t="s">
        <v>94</v>
      </c>
      <c r="F188" s="40">
        <f>SUM(F189)</f>
        <v>32416.5</v>
      </c>
    </row>
    <row r="189" spans="1:8" ht="39" x14ac:dyDescent="0.25">
      <c r="A189" s="39" t="s">
        <v>37</v>
      </c>
      <c r="B189" s="29" t="s">
        <v>84</v>
      </c>
      <c r="C189" s="29" t="s">
        <v>85</v>
      </c>
      <c r="D189" s="29" t="s">
        <v>180</v>
      </c>
      <c r="E189" s="29" t="s">
        <v>95</v>
      </c>
      <c r="F189" s="40">
        <v>32416.5</v>
      </c>
      <c r="H189" s="10">
        <v>27506514</v>
      </c>
    </row>
    <row r="190" spans="1:8" ht="39" x14ac:dyDescent="0.25">
      <c r="A190" s="39" t="s">
        <v>181</v>
      </c>
      <c r="B190" s="29" t="s">
        <v>84</v>
      </c>
      <c r="C190" s="29" t="s">
        <v>85</v>
      </c>
      <c r="D190" s="29" t="s">
        <v>182</v>
      </c>
      <c r="E190" s="29"/>
      <c r="F190" s="40">
        <f>F191+F194</f>
        <v>6928</v>
      </c>
    </row>
    <row r="191" spans="1:8" ht="64.5" x14ac:dyDescent="0.25">
      <c r="A191" s="39" t="s">
        <v>454</v>
      </c>
      <c r="B191" s="29" t="s">
        <v>84</v>
      </c>
      <c r="C191" s="29" t="s">
        <v>85</v>
      </c>
      <c r="D191" s="29" t="s">
        <v>455</v>
      </c>
      <c r="E191" s="29"/>
      <c r="F191" s="40">
        <f>F192</f>
        <v>897.5</v>
      </c>
    </row>
    <row r="192" spans="1:8" x14ac:dyDescent="0.25">
      <c r="A192" s="39" t="s">
        <v>43</v>
      </c>
      <c r="B192" s="29" t="s">
        <v>84</v>
      </c>
      <c r="C192" s="29" t="s">
        <v>85</v>
      </c>
      <c r="D192" s="29" t="s">
        <v>455</v>
      </c>
      <c r="E192" s="29" t="s">
        <v>109</v>
      </c>
      <c r="F192" s="40">
        <f>F193</f>
        <v>897.5</v>
      </c>
    </row>
    <row r="193" spans="1:8" ht="64.5" x14ac:dyDescent="0.25">
      <c r="A193" s="39" t="s">
        <v>477</v>
      </c>
      <c r="B193" s="29" t="s">
        <v>84</v>
      </c>
      <c r="C193" s="29" t="s">
        <v>85</v>
      </c>
      <c r="D193" s="29" t="s">
        <v>455</v>
      </c>
      <c r="E193" s="29" t="s">
        <v>189</v>
      </c>
      <c r="F193" s="40">
        <v>897.5</v>
      </c>
    </row>
    <row r="194" spans="1:8" x14ac:dyDescent="0.25">
      <c r="A194" s="39" t="s">
        <v>125</v>
      </c>
      <c r="B194" s="29" t="s">
        <v>84</v>
      </c>
      <c r="C194" s="29" t="s">
        <v>85</v>
      </c>
      <c r="D194" s="29" t="s">
        <v>183</v>
      </c>
      <c r="E194" s="29"/>
      <c r="F194" s="40">
        <f>SUM(F195)</f>
        <v>6030.5</v>
      </c>
    </row>
    <row r="195" spans="1:8" ht="39" x14ac:dyDescent="0.25">
      <c r="A195" s="39" t="s">
        <v>250</v>
      </c>
      <c r="B195" s="29" t="s">
        <v>84</v>
      </c>
      <c r="C195" s="29" t="s">
        <v>85</v>
      </c>
      <c r="D195" s="29" t="s">
        <v>183</v>
      </c>
      <c r="E195" s="29" t="s">
        <v>94</v>
      </c>
      <c r="F195" s="40">
        <f>SUM(F196)</f>
        <v>6030.5</v>
      </c>
    </row>
    <row r="196" spans="1:8" ht="39" x14ac:dyDescent="0.25">
      <c r="A196" s="39" t="s">
        <v>37</v>
      </c>
      <c r="B196" s="29" t="s">
        <v>84</v>
      </c>
      <c r="C196" s="29" t="s">
        <v>85</v>
      </c>
      <c r="D196" s="29" t="s">
        <v>183</v>
      </c>
      <c r="E196" s="29" t="s">
        <v>95</v>
      </c>
      <c r="F196" s="40">
        <v>6030.5</v>
      </c>
      <c r="H196" s="10">
        <v>7854368</v>
      </c>
    </row>
    <row r="197" spans="1:8" ht="39" x14ac:dyDescent="0.25">
      <c r="A197" s="39" t="s">
        <v>184</v>
      </c>
      <c r="B197" s="29" t="s">
        <v>84</v>
      </c>
      <c r="C197" s="29" t="s">
        <v>85</v>
      </c>
      <c r="D197" s="29" t="s">
        <v>185</v>
      </c>
      <c r="E197" s="29"/>
      <c r="F197" s="40">
        <f>SUM(F198)</f>
        <v>10263.700000000001</v>
      </c>
    </row>
    <row r="198" spans="1:8" x14ac:dyDescent="0.25">
      <c r="A198" s="39" t="s">
        <v>125</v>
      </c>
      <c r="B198" s="29" t="s">
        <v>84</v>
      </c>
      <c r="C198" s="29" t="s">
        <v>85</v>
      </c>
      <c r="D198" s="29" t="s">
        <v>186</v>
      </c>
      <c r="E198" s="29"/>
      <c r="F198" s="40">
        <f>SUM(F199)</f>
        <v>10263.700000000001</v>
      </c>
    </row>
    <row r="199" spans="1:8" ht="39" x14ac:dyDescent="0.25">
      <c r="A199" s="39" t="s">
        <v>250</v>
      </c>
      <c r="B199" s="29" t="s">
        <v>84</v>
      </c>
      <c r="C199" s="29" t="s">
        <v>85</v>
      </c>
      <c r="D199" s="29" t="s">
        <v>186</v>
      </c>
      <c r="E199" s="29" t="s">
        <v>94</v>
      </c>
      <c r="F199" s="40">
        <f>SUM(F200)</f>
        <v>10263.700000000001</v>
      </c>
    </row>
    <row r="200" spans="1:8" ht="39" x14ac:dyDescent="0.25">
      <c r="A200" s="39" t="s">
        <v>37</v>
      </c>
      <c r="B200" s="29" t="s">
        <v>84</v>
      </c>
      <c r="C200" s="29" t="s">
        <v>85</v>
      </c>
      <c r="D200" s="29" t="s">
        <v>186</v>
      </c>
      <c r="E200" s="29" t="s">
        <v>95</v>
      </c>
      <c r="F200" s="40">
        <v>10263.700000000001</v>
      </c>
      <c r="H200" s="10">
        <v>366463</v>
      </c>
    </row>
    <row r="201" spans="1:8" ht="26.25" x14ac:dyDescent="0.25">
      <c r="A201" s="34" t="s">
        <v>60</v>
      </c>
      <c r="B201" s="37" t="s">
        <v>84</v>
      </c>
      <c r="C201" s="37">
        <v>12</v>
      </c>
      <c r="D201" s="37"/>
      <c r="E201" s="37"/>
      <c r="F201" s="38">
        <f>F202+F208</f>
        <v>60</v>
      </c>
    </row>
    <row r="202" spans="1:8" ht="51.75" x14ac:dyDescent="0.25">
      <c r="A202" s="39" t="s">
        <v>61</v>
      </c>
      <c r="B202" s="29" t="s">
        <v>84</v>
      </c>
      <c r="C202" s="29" t="s">
        <v>192</v>
      </c>
      <c r="D202" s="29" t="s">
        <v>190</v>
      </c>
      <c r="E202" s="29"/>
      <c r="F202" s="40">
        <f>F203</f>
        <v>10</v>
      </c>
    </row>
    <row r="203" spans="1:8" ht="26.25" x14ac:dyDescent="0.25">
      <c r="A203" s="39" t="s">
        <v>308</v>
      </c>
      <c r="B203" s="29" t="s">
        <v>84</v>
      </c>
      <c r="C203" s="29" t="s">
        <v>192</v>
      </c>
      <c r="D203" s="29" t="s">
        <v>193</v>
      </c>
      <c r="E203" s="29"/>
      <c r="F203" s="40">
        <f>F204</f>
        <v>10</v>
      </c>
    </row>
    <row r="204" spans="1:8" ht="90" x14ac:dyDescent="0.25">
      <c r="A204" s="39" t="s">
        <v>341</v>
      </c>
      <c r="B204" s="29" t="s">
        <v>84</v>
      </c>
      <c r="C204" s="29" t="s">
        <v>192</v>
      </c>
      <c r="D204" s="29" t="s">
        <v>194</v>
      </c>
      <c r="E204" s="29"/>
      <c r="F204" s="40">
        <f>F205</f>
        <v>10</v>
      </c>
    </row>
    <row r="205" spans="1:8" x14ac:dyDescent="0.25">
      <c r="A205" s="39" t="s">
        <v>166</v>
      </c>
      <c r="B205" s="29" t="s">
        <v>84</v>
      </c>
      <c r="C205" s="29" t="s">
        <v>192</v>
      </c>
      <c r="D205" s="29" t="s">
        <v>195</v>
      </c>
      <c r="E205" s="29"/>
      <c r="F205" s="40">
        <f>F206</f>
        <v>10</v>
      </c>
    </row>
    <row r="206" spans="1:8" ht="39" x14ac:dyDescent="0.25">
      <c r="A206" s="39" t="s">
        <v>250</v>
      </c>
      <c r="B206" s="29" t="s">
        <v>84</v>
      </c>
      <c r="C206" s="29" t="s">
        <v>192</v>
      </c>
      <c r="D206" s="29" t="s">
        <v>195</v>
      </c>
      <c r="E206" s="29" t="s">
        <v>94</v>
      </c>
      <c r="F206" s="40">
        <f>F207</f>
        <v>10</v>
      </c>
    </row>
    <row r="207" spans="1:8" ht="39" x14ac:dyDescent="0.25">
      <c r="A207" s="39" t="s">
        <v>37</v>
      </c>
      <c r="B207" s="29" t="s">
        <v>84</v>
      </c>
      <c r="C207" s="29" t="s">
        <v>192</v>
      </c>
      <c r="D207" s="29" t="s">
        <v>195</v>
      </c>
      <c r="E207" s="29" t="s">
        <v>95</v>
      </c>
      <c r="F207" s="40">
        <v>10</v>
      </c>
    </row>
    <row r="208" spans="1:8" ht="39" x14ac:dyDescent="0.25">
      <c r="A208" s="39" t="s">
        <v>286</v>
      </c>
      <c r="B208" s="29" t="s">
        <v>84</v>
      </c>
      <c r="C208" s="29">
        <v>12</v>
      </c>
      <c r="D208" s="29" t="s">
        <v>279</v>
      </c>
      <c r="E208" s="29"/>
      <c r="F208" s="40">
        <f>SUM(F209)</f>
        <v>50</v>
      </c>
    </row>
    <row r="209" spans="1:8" ht="26.25" x14ac:dyDescent="0.25">
      <c r="A209" s="39" t="s">
        <v>277</v>
      </c>
      <c r="B209" s="29" t="s">
        <v>84</v>
      </c>
      <c r="C209" s="29" t="s">
        <v>192</v>
      </c>
      <c r="D209" s="29" t="s">
        <v>280</v>
      </c>
      <c r="E209" s="29"/>
      <c r="F209" s="40">
        <f>SUM(F210)</f>
        <v>50</v>
      </c>
    </row>
    <row r="210" spans="1:8" ht="39" x14ac:dyDescent="0.25">
      <c r="A210" s="39" t="s">
        <v>278</v>
      </c>
      <c r="B210" s="29" t="s">
        <v>84</v>
      </c>
      <c r="C210" s="29" t="s">
        <v>192</v>
      </c>
      <c r="D210" s="29" t="s">
        <v>281</v>
      </c>
      <c r="E210" s="29"/>
      <c r="F210" s="40">
        <f>SUM(F211)</f>
        <v>50</v>
      </c>
    </row>
    <row r="211" spans="1:8" ht="25.5" x14ac:dyDescent="0.25">
      <c r="A211" s="43" t="s">
        <v>456</v>
      </c>
      <c r="B211" s="29" t="s">
        <v>84</v>
      </c>
      <c r="C211" s="29" t="s">
        <v>192</v>
      </c>
      <c r="D211" s="29" t="s">
        <v>457</v>
      </c>
      <c r="E211" s="29"/>
      <c r="F211" s="40">
        <f>F212</f>
        <v>50</v>
      </c>
    </row>
    <row r="212" spans="1:8" x14ac:dyDescent="0.25">
      <c r="A212" s="39" t="s">
        <v>43</v>
      </c>
      <c r="B212" s="29" t="s">
        <v>84</v>
      </c>
      <c r="C212" s="29" t="s">
        <v>192</v>
      </c>
      <c r="D212" s="29" t="s">
        <v>457</v>
      </c>
      <c r="E212" s="29" t="s">
        <v>109</v>
      </c>
      <c r="F212" s="40">
        <f>F213</f>
        <v>50</v>
      </c>
    </row>
    <row r="213" spans="1:8" ht="64.5" x14ac:dyDescent="0.25">
      <c r="A213" s="39" t="s">
        <v>477</v>
      </c>
      <c r="B213" s="29" t="s">
        <v>84</v>
      </c>
      <c r="C213" s="29" t="s">
        <v>192</v>
      </c>
      <c r="D213" s="29" t="s">
        <v>457</v>
      </c>
      <c r="E213" s="29" t="s">
        <v>189</v>
      </c>
      <c r="F213" s="40">
        <v>50</v>
      </c>
    </row>
    <row r="214" spans="1:8" x14ac:dyDescent="0.25">
      <c r="A214" s="34" t="s">
        <v>62</v>
      </c>
      <c r="B214" s="37" t="s">
        <v>87</v>
      </c>
      <c r="C214" s="37"/>
      <c r="D214" s="37"/>
      <c r="E214" s="37"/>
      <c r="F214" s="38">
        <f>F215+F226+F244</f>
        <v>23462.9</v>
      </c>
    </row>
    <row r="215" spans="1:8" x14ac:dyDescent="0.25">
      <c r="A215" s="34" t="s">
        <v>63</v>
      </c>
      <c r="B215" s="37" t="s">
        <v>87</v>
      </c>
      <c r="C215" s="37" t="s">
        <v>81</v>
      </c>
      <c r="D215" s="37"/>
      <c r="E215" s="37"/>
      <c r="F215" s="38">
        <f>SUM(F216)</f>
        <v>3349.9</v>
      </c>
    </row>
    <row r="216" spans="1:8" ht="51.75" x14ac:dyDescent="0.25">
      <c r="A216" s="39" t="s">
        <v>61</v>
      </c>
      <c r="B216" s="29" t="s">
        <v>87</v>
      </c>
      <c r="C216" s="29" t="s">
        <v>81</v>
      </c>
      <c r="D216" s="29" t="s">
        <v>190</v>
      </c>
      <c r="E216" s="29"/>
      <c r="F216" s="40">
        <f>SUM(F217)</f>
        <v>3349.9</v>
      </c>
    </row>
    <row r="217" spans="1:8" ht="26.25" x14ac:dyDescent="0.25">
      <c r="A217" s="39" t="s">
        <v>199</v>
      </c>
      <c r="B217" s="29" t="s">
        <v>87</v>
      </c>
      <c r="C217" s="29" t="s">
        <v>81</v>
      </c>
      <c r="D217" s="29" t="s">
        <v>200</v>
      </c>
      <c r="E217" s="29"/>
      <c r="F217" s="40">
        <f>SUM(F218+F222)</f>
        <v>3349.9</v>
      </c>
    </row>
    <row r="218" spans="1:8" ht="77.25" x14ac:dyDescent="0.25">
      <c r="A218" s="39" t="s">
        <v>201</v>
      </c>
      <c r="B218" s="29" t="s">
        <v>87</v>
      </c>
      <c r="C218" s="29" t="s">
        <v>81</v>
      </c>
      <c r="D218" s="29" t="s">
        <v>202</v>
      </c>
      <c r="E218" s="29"/>
      <c r="F218" s="40">
        <f>SUM(F219)</f>
        <v>2681.9</v>
      </c>
    </row>
    <row r="219" spans="1:8" ht="77.25" x14ac:dyDescent="0.25">
      <c r="A219" s="39" t="s">
        <v>372</v>
      </c>
      <c r="B219" s="29" t="s">
        <v>87</v>
      </c>
      <c r="C219" s="29" t="s">
        <v>81</v>
      </c>
      <c r="D219" s="29" t="s">
        <v>359</v>
      </c>
      <c r="E219" s="29"/>
      <c r="F219" s="40">
        <f>SUM(F220)</f>
        <v>2681.9</v>
      </c>
    </row>
    <row r="220" spans="1:8" x14ac:dyDescent="0.25">
      <c r="A220" s="39" t="s">
        <v>43</v>
      </c>
      <c r="B220" s="29" t="s">
        <v>87</v>
      </c>
      <c r="C220" s="29" t="s">
        <v>81</v>
      </c>
      <c r="D220" s="29" t="s">
        <v>359</v>
      </c>
      <c r="E220" s="29">
        <v>800</v>
      </c>
      <c r="F220" s="40">
        <f>SUM(F221)</f>
        <v>2681.9</v>
      </c>
    </row>
    <row r="221" spans="1:8" ht="64.5" x14ac:dyDescent="0.25">
      <c r="A221" s="39" t="s">
        <v>251</v>
      </c>
      <c r="B221" s="29" t="s">
        <v>87</v>
      </c>
      <c r="C221" s="29" t="s">
        <v>81</v>
      </c>
      <c r="D221" s="29" t="s">
        <v>359</v>
      </c>
      <c r="E221" s="29">
        <v>810</v>
      </c>
      <c r="F221" s="40">
        <v>2681.9</v>
      </c>
      <c r="H221" s="10">
        <v>3968652.34</v>
      </c>
    </row>
    <row r="222" spans="1:8" ht="39" x14ac:dyDescent="0.25">
      <c r="A222" s="39" t="s">
        <v>203</v>
      </c>
      <c r="B222" s="29" t="s">
        <v>87</v>
      </c>
      <c r="C222" s="29" t="s">
        <v>81</v>
      </c>
      <c r="D222" s="29" t="s">
        <v>282</v>
      </c>
      <c r="E222" s="29"/>
      <c r="F222" s="40">
        <f>F223</f>
        <v>668</v>
      </c>
    </row>
    <row r="223" spans="1:8" x14ac:dyDescent="0.25">
      <c r="A223" s="39" t="s">
        <v>166</v>
      </c>
      <c r="B223" s="29" t="s">
        <v>87</v>
      </c>
      <c r="C223" s="29" t="s">
        <v>81</v>
      </c>
      <c r="D223" s="29" t="s">
        <v>283</v>
      </c>
      <c r="E223" s="29"/>
      <c r="F223" s="40">
        <f>SUM(F224)</f>
        <v>668</v>
      </c>
    </row>
    <row r="224" spans="1:8" ht="39" x14ac:dyDescent="0.25">
      <c r="A224" s="39" t="s">
        <v>250</v>
      </c>
      <c r="B224" s="29" t="s">
        <v>87</v>
      </c>
      <c r="C224" s="29" t="s">
        <v>81</v>
      </c>
      <c r="D224" s="29" t="s">
        <v>283</v>
      </c>
      <c r="E224" s="29" t="s">
        <v>94</v>
      </c>
      <c r="F224" s="40">
        <f>SUM(F225)</f>
        <v>668</v>
      </c>
    </row>
    <row r="225" spans="1:10" ht="39" x14ac:dyDescent="0.25">
      <c r="A225" s="39" t="s">
        <v>37</v>
      </c>
      <c r="B225" s="29" t="s">
        <v>87</v>
      </c>
      <c r="C225" s="29" t="s">
        <v>81</v>
      </c>
      <c r="D225" s="29" t="s">
        <v>283</v>
      </c>
      <c r="E225" s="29" t="s">
        <v>95</v>
      </c>
      <c r="F225" s="40">
        <v>668</v>
      </c>
      <c r="H225" s="10">
        <v>749602.8</v>
      </c>
    </row>
    <row r="226" spans="1:10" s="5" customFormat="1" x14ac:dyDescent="0.25">
      <c r="A226" s="16" t="s">
        <v>64</v>
      </c>
      <c r="B226" s="18" t="s">
        <v>87</v>
      </c>
      <c r="C226" s="18" t="s">
        <v>82</v>
      </c>
      <c r="D226" s="18"/>
      <c r="E226" s="18"/>
      <c r="F226" s="38">
        <f>SUM(F227+F233)</f>
        <v>142.29999999999998</v>
      </c>
      <c r="H226" s="10"/>
      <c r="I226" s="1"/>
      <c r="J226" s="1"/>
    </row>
    <row r="227" spans="1:10" s="5" customFormat="1" ht="51.75" x14ac:dyDescent="0.25">
      <c r="A227" s="39" t="s">
        <v>61</v>
      </c>
      <c r="B227" s="29" t="s">
        <v>87</v>
      </c>
      <c r="C227" s="29" t="s">
        <v>82</v>
      </c>
      <c r="D227" s="29" t="s">
        <v>190</v>
      </c>
      <c r="E227" s="29"/>
      <c r="F227" s="40">
        <f>SUM(F228)</f>
        <v>3</v>
      </c>
      <c r="H227" s="10"/>
      <c r="I227" s="1"/>
      <c r="J227" s="1"/>
    </row>
    <row r="228" spans="1:10" s="5" customFormat="1" ht="39" x14ac:dyDescent="0.25">
      <c r="A228" s="39" t="s">
        <v>191</v>
      </c>
      <c r="B228" s="29" t="s">
        <v>87</v>
      </c>
      <c r="C228" s="29" t="s">
        <v>82</v>
      </c>
      <c r="D228" s="29" t="s">
        <v>196</v>
      </c>
      <c r="E228" s="29"/>
      <c r="F228" s="40">
        <f>SUM(F229)</f>
        <v>3</v>
      </c>
      <c r="H228" s="10"/>
      <c r="I228" s="1"/>
      <c r="J228" s="1"/>
    </row>
    <row r="229" spans="1:10" s="5" customFormat="1" ht="39" x14ac:dyDescent="0.25">
      <c r="A229" s="39" t="s">
        <v>197</v>
      </c>
      <c r="B229" s="29" t="s">
        <v>87</v>
      </c>
      <c r="C229" s="29" t="s">
        <v>82</v>
      </c>
      <c r="D229" s="29" t="s">
        <v>198</v>
      </c>
      <c r="E229" s="29"/>
      <c r="F229" s="40">
        <f>F230</f>
        <v>3</v>
      </c>
      <c r="H229" s="10"/>
      <c r="I229" s="1"/>
      <c r="J229" s="1"/>
    </row>
    <row r="230" spans="1:10" s="5" customFormat="1" x14ac:dyDescent="0.25">
      <c r="A230" s="39" t="s">
        <v>166</v>
      </c>
      <c r="B230" s="29" t="s">
        <v>87</v>
      </c>
      <c r="C230" s="29" t="s">
        <v>82</v>
      </c>
      <c r="D230" s="29" t="s">
        <v>360</v>
      </c>
      <c r="E230" s="29"/>
      <c r="F230" s="40">
        <f>F231</f>
        <v>3</v>
      </c>
      <c r="H230" s="10"/>
      <c r="I230" s="1"/>
      <c r="J230" s="1"/>
    </row>
    <row r="231" spans="1:10" s="5" customFormat="1" ht="39" x14ac:dyDescent="0.25">
      <c r="A231" s="39" t="s">
        <v>250</v>
      </c>
      <c r="B231" s="29" t="s">
        <v>87</v>
      </c>
      <c r="C231" s="29" t="s">
        <v>82</v>
      </c>
      <c r="D231" s="29" t="s">
        <v>360</v>
      </c>
      <c r="E231" s="29" t="s">
        <v>94</v>
      </c>
      <c r="F231" s="40">
        <f>F232</f>
        <v>3</v>
      </c>
      <c r="H231" s="10"/>
      <c r="I231" s="1"/>
      <c r="J231" s="1"/>
    </row>
    <row r="232" spans="1:10" s="5" customFormat="1" ht="39" x14ac:dyDescent="0.25">
      <c r="A232" s="39" t="s">
        <v>37</v>
      </c>
      <c r="B232" s="29" t="s">
        <v>87</v>
      </c>
      <c r="C232" s="29" t="s">
        <v>82</v>
      </c>
      <c r="D232" s="29" t="s">
        <v>360</v>
      </c>
      <c r="E232" s="29" t="s">
        <v>95</v>
      </c>
      <c r="F232" s="40">
        <v>3</v>
      </c>
      <c r="G232" s="22"/>
      <c r="H232" s="10">
        <v>63434</v>
      </c>
      <c r="I232" s="1"/>
      <c r="J232" s="1"/>
    </row>
    <row r="233" spans="1:10" ht="26.25" x14ac:dyDescent="0.25">
      <c r="A233" s="39" t="s">
        <v>52</v>
      </c>
      <c r="B233" s="29" t="s">
        <v>87</v>
      </c>
      <c r="C233" s="29" t="s">
        <v>82</v>
      </c>
      <c r="D233" s="29" t="s">
        <v>217</v>
      </c>
      <c r="E233" s="29"/>
      <c r="F233" s="40">
        <f>F234+F239</f>
        <v>139.29999999999998</v>
      </c>
    </row>
    <row r="234" spans="1:10" ht="64.5" x14ac:dyDescent="0.25">
      <c r="A234" s="39" t="s">
        <v>218</v>
      </c>
      <c r="B234" s="29" t="s">
        <v>87</v>
      </c>
      <c r="C234" s="29" t="s">
        <v>82</v>
      </c>
      <c r="D234" s="29" t="s">
        <v>219</v>
      </c>
      <c r="E234" s="29"/>
      <c r="F234" s="40">
        <f>F235</f>
        <v>11.6</v>
      </c>
    </row>
    <row r="235" spans="1:10" ht="51.75" x14ac:dyDescent="0.25">
      <c r="A235" s="39" t="s">
        <v>226</v>
      </c>
      <c r="B235" s="29" t="s">
        <v>87</v>
      </c>
      <c r="C235" s="29" t="s">
        <v>82</v>
      </c>
      <c r="D235" s="29" t="s">
        <v>227</v>
      </c>
      <c r="E235" s="29"/>
      <c r="F235" s="40">
        <f>F236</f>
        <v>11.6</v>
      </c>
    </row>
    <row r="236" spans="1:10" x14ac:dyDescent="0.25">
      <c r="A236" s="39" t="s">
        <v>166</v>
      </c>
      <c r="B236" s="29" t="s">
        <v>87</v>
      </c>
      <c r="C236" s="29" t="s">
        <v>82</v>
      </c>
      <c r="D236" s="29" t="s">
        <v>228</v>
      </c>
      <c r="E236" s="29"/>
      <c r="F236" s="40">
        <f>F237</f>
        <v>11.6</v>
      </c>
    </row>
    <row r="237" spans="1:10" ht="39" x14ac:dyDescent="0.25">
      <c r="A237" s="39" t="s">
        <v>250</v>
      </c>
      <c r="B237" s="29" t="s">
        <v>87</v>
      </c>
      <c r="C237" s="29" t="s">
        <v>82</v>
      </c>
      <c r="D237" s="29" t="s">
        <v>228</v>
      </c>
      <c r="E237" s="29" t="s">
        <v>94</v>
      </c>
      <c r="F237" s="40">
        <f>F238</f>
        <v>11.6</v>
      </c>
    </row>
    <row r="238" spans="1:10" ht="39" x14ac:dyDescent="0.25">
      <c r="A238" s="39" t="s">
        <v>37</v>
      </c>
      <c r="B238" s="29" t="s">
        <v>87</v>
      </c>
      <c r="C238" s="29" t="s">
        <v>82</v>
      </c>
      <c r="D238" s="29" t="s">
        <v>228</v>
      </c>
      <c r="E238" s="29" t="s">
        <v>95</v>
      </c>
      <c r="F238" s="40">
        <v>11.6</v>
      </c>
      <c r="H238" s="10">
        <v>148379.26</v>
      </c>
    </row>
    <row r="239" spans="1:10" ht="39" x14ac:dyDescent="0.25">
      <c r="A239" s="39" t="s">
        <v>232</v>
      </c>
      <c r="B239" s="29" t="s">
        <v>87</v>
      </c>
      <c r="C239" s="29" t="s">
        <v>82</v>
      </c>
      <c r="D239" s="29" t="s">
        <v>234</v>
      </c>
      <c r="E239" s="29"/>
      <c r="F239" s="40">
        <f>F240</f>
        <v>127.69999999999999</v>
      </c>
    </row>
    <row r="240" spans="1:10" ht="39" x14ac:dyDescent="0.25">
      <c r="A240" s="39" t="s">
        <v>252</v>
      </c>
      <c r="B240" s="29" t="s">
        <v>87</v>
      </c>
      <c r="C240" s="29" t="s">
        <v>82</v>
      </c>
      <c r="D240" s="29" t="s">
        <v>275</v>
      </c>
      <c r="E240" s="29"/>
      <c r="F240" s="40">
        <f>F241</f>
        <v>127.69999999999999</v>
      </c>
    </row>
    <row r="241" spans="1:8" x14ac:dyDescent="0.25">
      <c r="A241" s="39" t="s">
        <v>166</v>
      </c>
      <c r="B241" s="29" t="s">
        <v>87</v>
      </c>
      <c r="C241" s="29" t="s">
        <v>82</v>
      </c>
      <c r="D241" s="29" t="s">
        <v>358</v>
      </c>
      <c r="E241" s="29"/>
      <c r="F241" s="40">
        <f>F242</f>
        <v>127.69999999999999</v>
      </c>
    </row>
    <row r="242" spans="1:8" ht="39" x14ac:dyDescent="0.25">
      <c r="A242" s="39" t="s">
        <v>250</v>
      </c>
      <c r="B242" s="29" t="s">
        <v>87</v>
      </c>
      <c r="C242" s="29" t="s">
        <v>82</v>
      </c>
      <c r="D242" s="29" t="s">
        <v>358</v>
      </c>
      <c r="E242" s="29" t="s">
        <v>94</v>
      </c>
      <c r="F242" s="40">
        <f>F243</f>
        <v>127.69999999999999</v>
      </c>
    </row>
    <row r="243" spans="1:8" ht="39" x14ac:dyDescent="0.25">
      <c r="A243" s="39" t="s">
        <v>37</v>
      </c>
      <c r="B243" s="29" t="s">
        <v>87</v>
      </c>
      <c r="C243" s="29" t="s">
        <v>82</v>
      </c>
      <c r="D243" s="29" t="s">
        <v>358</v>
      </c>
      <c r="E243" s="29" t="s">
        <v>95</v>
      </c>
      <c r="F243" s="40">
        <f>138.1-10.4</f>
        <v>127.69999999999999</v>
      </c>
      <c r="H243" s="10">
        <v>148379.26</v>
      </c>
    </row>
    <row r="244" spans="1:8" x14ac:dyDescent="0.25">
      <c r="A244" s="34" t="s">
        <v>65</v>
      </c>
      <c r="B244" s="37" t="s">
        <v>87</v>
      </c>
      <c r="C244" s="37" t="s">
        <v>83</v>
      </c>
      <c r="D244" s="37"/>
      <c r="E244" s="37"/>
      <c r="F244" s="38">
        <f>F245</f>
        <v>19970.7</v>
      </c>
    </row>
    <row r="245" spans="1:8" ht="39" x14ac:dyDescent="0.25">
      <c r="A245" s="39" t="s">
        <v>66</v>
      </c>
      <c r="B245" s="29" t="s">
        <v>87</v>
      </c>
      <c r="C245" s="29" t="s">
        <v>83</v>
      </c>
      <c r="D245" s="29" t="s">
        <v>204</v>
      </c>
      <c r="E245" s="29"/>
      <c r="F245" s="40">
        <f>SUM(F246)</f>
        <v>19970.7</v>
      </c>
    </row>
    <row r="246" spans="1:8" ht="26.25" x14ac:dyDescent="0.25">
      <c r="A246" s="39" t="s">
        <v>205</v>
      </c>
      <c r="B246" s="29" t="s">
        <v>87</v>
      </c>
      <c r="C246" s="29" t="s">
        <v>83</v>
      </c>
      <c r="D246" s="29" t="s">
        <v>206</v>
      </c>
      <c r="E246" s="29"/>
      <c r="F246" s="40">
        <f>F247+F254+F258+F262</f>
        <v>19970.7</v>
      </c>
    </row>
    <row r="247" spans="1:8" ht="26.25" x14ac:dyDescent="0.25">
      <c r="A247" s="39" t="s">
        <v>207</v>
      </c>
      <c r="B247" s="29" t="s">
        <v>87</v>
      </c>
      <c r="C247" s="29" t="s">
        <v>83</v>
      </c>
      <c r="D247" s="29" t="s">
        <v>208</v>
      </c>
      <c r="E247" s="29"/>
      <c r="F247" s="40">
        <f>SUM(F248)+F251</f>
        <v>17407.2</v>
      </c>
    </row>
    <row r="248" spans="1:8" x14ac:dyDescent="0.25">
      <c r="A248" s="39" t="s">
        <v>125</v>
      </c>
      <c r="B248" s="29" t="s">
        <v>87</v>
      </c>
      <c r="C248" s="29" t="s">
        <v>83</v>
      </c>
      <c r="D248" s="29" t="s">
        <v>209</v>
      </c>
      <c r="E248" s="29"/>
      <c r="F248" s="40">
        <f>SUM(F249)</f>
        <v>15240.6</v>
      </c>
    </row>
    <row r="249" spans="1:8" ht="39" x14ac:dyDescent="0.25">
      <c r="A249" s="39" t="s">
        <v>250</v>
      </c>
      <c r="B249" s="29" t="s">
        <v>87</v>
      </c>
      <c r="C249" s="29" t="s">
        <v>83</v>
      </c>
      <c r="D249" s="29" t="s">
        <v>209</v>
      </c>
      <c r="E249" s="29" t="s">
        <v>94</v>
      </c>
      <c r="F249" s="40">
        <f>SUM(F250)</f>
        <v>15240.6</v>
      </c>
    </row>
    <row r="250" spans="1:8" ht="39" x14ac:dyDescent="0.25">
      <c r="A250" s="39" t="s">
        <v>37</v>
      </c>
      <c r="B250" s="29" t="s">
        <v>87</v>
      </c>
      <c r="C250" s="29" t="s">
        <v>83</v>
      </c>
      <c r="D250" s="29" t="s">
        <v>209</v>
      </c>
      <c r="E250" s="29" t="s">
        <v>95</v>
      </c>
      <c r="F250" s="40">
        <v>15240.6</v>
      </c>
      <c r="H250" s="10">
        <v>9310590.1300000008</v>
      </c>
    </row>
    <row r="251" spans="1:8" ht="64.5" x14ac:dyDescent="0.25">
      <c r="A251" s="39" t="s">
        <v>454</v>
      </c>
      <c r="B251" s="29" t="s">
        <v>87</v>
      </c>
      <c r="C251" s="29" t="s">
        <v>83</v>
      </c>
      <c r="D251" s="29" t="s">
        <v>458</v>
      </c>
      <c r="E251" s="29"/>
      <c r="F251" s="40">
        <f>F252</f>
        <v>2166.6</v>
      </c>
    </row>
    <row r="252" spans="1:8" x14ac:dyDescent="0.25">
      <c r="A252" s="39" t="s">
        <v>43</v>
      </c>
      <c r="B252" s="29" t="s">
        <v>87</v>
      </c>
      <c r="C252" s="29" t="s">
        <v>83</v>
      </c>
      <c r="D252" s="29" t="s">
        <v>458</v>
      </c>
      <c r="E252" s="29" t="s">
        <v>109</v>
      </c>
      <c r="F252" s="40">
        <f>F253</f>
        <v>2166.6</v>
      </c>
    </row>
    <row r="253" spans="1:8" ht="64.5" x14ac:dyDescent="0.25">
      <c r="A253" s="39" t="s">
        <v>477</v>
      </c>
      <c r="B253" s="29" t="s">
        <v>87</v>
      </c>
      <c r="C253" s="29" t="s">
        <v>83</v>
      </c>
      <c r="D253" s="29" t="s">
        <v>458</v>
      </c>
      <c r="E253" s="29" t="s">
        <v>189</v>
      </c>
      <c r="F253" s="40">
        <v>2166.6</v>
      </c>
    </row>
    <row r="254" spans="1:8" ht="39" x14ac:dyDescent="0.25">
      <c r="A254" s="39" t="s">
        <v>210</v>
      </c>
      <c r="B254" s="29" t="s">
        <v>87</v>
      </c>
      <c r="C254" s="29" t="s">
        <v>83</v>
      </c>
      <c r="D254" s="29" t="s">
        <v>212</v>
      </c>
      <c r="E254" s="29"/>
      <c r="F254" s="40">
        <f>SUM(F255)</f>
        <v>1500</v>
      </c>
    </row>
    <row r="255" spans="1:8" x14ac:dyDescent="0.25">
      <c r="A255" s="39" t="s">
        <v>125</v>
      </c>
      <c r="B255" s="29" t="s">
        <v>87</v>
      </c>
      <c r="C255" s="29" t="s">
        <v>83</v>
      </c>
      <c r="D255" s="29" t="s">
        <v>213</v>
      </c>
      <c r="E255" s="29"/>
      <c r="F255" s="40">
        <f>SUM(F256)</f>
        <v>1500</v>
      </c>
    </row>
    <row r="256" spans="1:8" ht="39" x14ac:dyDescent="0.25">
      <c r="A256" s="39" t="s">
        <v>250</v>
      </c>
      <c r="B256" s="29" t="s">
        <v>87</v>
      </c>
      <c r="C256" s="29" t="s">
        <v>83</v>
      </c>
      <c r="D256" s="29" t="s">
        <v>213</v>
      </c>
      <c r="E256" s="29" t="s">
        <v>94</v>
      </c>
      <c r="F256" s="40">
        <f>SUM(F257)</f>
        <v>1500</v>
      </c>
    </row>
    <row r="257" spans="1:8" ht="39" x14ac:dyDescent="0.25">
      <c r="A257" s="39" t="s">
        <v>37</v>
      </c>
      <c r="B257" s="29" t="s">
        <v>87</v>
      </c>
      <c r="C257" s="29" t="s">
        <v>83</v>
      </c>
      <c r="D257" s="29" t="s">
        <v>213</v>
      </c>
      <c r="E257" s="29" t="s">
        <v>95</v>
      </c>
      <c r="F257" s="40">
        <v>1500</v>
      </c>
      <c r="H257" s="10">
        <v>1947392.23</v>
      </c>
    </row>
    <row r="258" spans="1:8" ht="51.75" x14ac:dyDescent="0.25">
      <c r="A258" s="39" t="s">
        <v>211</v>
      </c>
      <c r="B258" s="29" t="s">
        <v>87</v>
      </c>
      <c r="C258" s="29" t="s">
        <v>83</v>
      </c>
      <c r="D258" s="29" t="s">
        <v>215</v>
      </c>
      <c r="E258" s="29"/>
      <c r="F258" s="40">
        <f>SUM(F259)</f>
        <v>873.5</v>
      </c>
    </row>
    <row r="259" spans="1:8" x14ac:dyDescent="0.25">
      <c r="A259" s="39" t="s">
        <v>125</v>
      </c>
      <c r="B259" s="29" t="s">
        <v>87</v>
      </c>
      <c r="C259" s="29" t="s">
        <v>83</v>
      </c>
      <c r="D259" s="29" t="s">
        <v>216</v>
      </c>
      <c r="E259" s="29"/>
      <c r="F259" s="40">
        <f>SUM(F260)</f>
        <v>873.5</v>
      </c>
    </row>
    <row r="260" spans="1:8" ht="39" x14ac:dyDescent="0.25">
      <c r="A260" s="39" t="s">
        <v>250</v>
      </c>
      <c r="B260" s="29" t="s">
        <v>87</v>
      </c>
      <c r="C260" s="29" t="s">
        <v>83</v>
      </c>
      <c r="D260" s="29" t="s">
        <v>216</v>
      </c>
      <c r="E260" s="29" t="s">
        <v>94</v>
      </c>
      <c r="F260" s="40">
        <f>SUM(F261)</f>
        <v>873.5</v>
      </c>
    </row>
    <row r="261" spans="1:8" ht="39" x14ac:dyDescent="0.25">
      <c r="A261" s="39" t="s">
        <v>37</v>
      </c>
      <c r="B261" s="29" t="s">
        <v>87</v>
      </c>
      <c r="C261" s="29" t="s">
        <v>83</v>
      </c>
      <c r="D261" s="29" t="s">
        <v>216</v>
      </c>
      <c r="E261" s="29" t="s">
        <v>95</v>
      </c>
      <c r="F261" s="40">
        <v>873.5</v>
      </c>
      <c r="H261" s="10">
        <v>720000</v>
      </c>
    </row>
    <row r="262" spans="1:8" ht="51.75" x14ac:dyDescent="0.25">
      <c r="A262" s="39" t="s">
        <v>214</v>
      </c>
      <c r="B262" s="29" t="s">
        <v>87</v>
      </c>
      <c r="C262" s="29" t="s">
        <v>83</v>
      </c>
      <c r="D262" s="29" t="s">
        <v>284</v>
      </c>
      <c r="E262" s="29"/>
      <c r="F262" s="40">
        <f>SUM(F263)</f>
        <v>190</v>
      </c>
    </row>
    <row r="263" spans="1:8" x14ac:dyDescent="0.25">
      <c r="A263" s="39" t="s">
        <v>125</v>
      </c>
      <c r="B263" s="29" t="s">
        <v>87</v>
      </c>
      <c r="C263" s="29" t="s">
        <v>83</v>
      </c>
      <c r="D263" s="29" t="s">
        <v>285</v>
      </c>
      <c r="E263" s="29"/>
      <c r="F263" s="40">
        <f>SUM(F264)</f>
        <v>190</v>
      </c>
    </row>
    <row r="264" spans="1:8" ht="39" x14ac:dyDescent="0.25">
      <c r="A264" s="39" t="s">
        <v>250</v>
      </c>
      <c r="B264" s="29" t="s">
        <v>87</v>
      </c>
      <c r="C264" s="29" t="s">
        <v>83</v>
      </c>
      <c r="D264" s="29" t="s">
        <v>285</v>
      </c>
      <c r="E264" s="29" t="s">
        <v>94</v>
      </c>
      <c r="F264" s="40">
        <f>SUM(F265)</f>
        <v>190</v>
      </c>
    </row>
    <row r="265" spans="1:8" ht="39" x14ac:dyDescent="0.25">
      <c r="A265" s="39" t="s">
        <v>37</v>
      </c>
      <c r="B265" s="29" t="s">
        <v>87</v>
      </c>
      <c r="C265" s="29" t="s">
        <v>83</v>
      </c>
      <c r="D265" s="29" t="s">
        <v>285</v>
      </c>
      <c r="E265" s="29" t="s">
        <v>95</v>
      </c>
      <c r="F265" s="40">
        <v>190</v>
      </c>
      <c r="H265" s="10">
        <v>210128</v>
      </c>
    </row>
    <row r="266" spans="1:8" x14ac:dyDescent="0.25">
      <c r="A266" s="34" t="s">
        <v>67</v>
      </c>
      <c r="B266" s="37" t="s">
        <v>88</v>
      </c>
      <c r="C266" s="37"/>
      <c r="D266" s="37"/>
      <c r="E266" s="37"/>
      <c r="F266" s="38">
        <f>F267</f>
        <v>464.7</v>
      </c>
    </row>
    <row r="267" spans="1:8" x14ac:dyDescent="0.25">
      <c r="A267" s="34" t="s">
        <v>265</v>
      </c>
      <c r="B267" s="37" t="s">
        <v>88</v>
      </c>
      <c r="C267" s="37" t="s">
        <v>88</v>
      </c>
      <c r="D267" s="37"/>
      <c r="E267" s="37"/>
      <c r="F267" s="38">
        <f>F268</f>
        <v>464.7</v>
      </c>
    </row>
    <row r="268" spans="1:8" ht="26.25" x14ac:dyDescent="0.25">
      <c r="A268" s="39" t="s">
        <v>68</v>
      </c>
      <c r="B268" s="29" t="s">
        <v>88</v>
      </c>
      <c r="C268" s="29" t="s">
        <v>88</v>
      </c>
      <c r="D268" s="29" t="s">
        <v>174</v>
      </c>
      <c r="E268" s="29"/>
      <c r="F268" s="40">
        <f>SUM(F269)</f>
        <v>464.7</v>
      </c>
    </row>
    <row r="269" spans="1:8" ht="26.25" x14ac:dyDescent="0.25">
      <c r="A269" s="39" t="s">
        <v>237</v>
      </c>
      <c r="B269" s="29" t="s">
        <v>88</v>
      </c>
      <c r="C269" s="29" t="s">
        <v>88</v>
      </c>
      <c r="D269" s="29" t="s">
        <v>175</v>
      </c>
      <c r="E269" s="29"/>
      <c r="F269" s="40">
        <f>F270</f>
        <v>464.7</v>
      </c>
    </row>
    <row r="270" spans="1:8" ht="51.75" x14ac:dyDescent="0.25">
      <c r="A270" s="39" t="s">
        <v>238</v>
      </c>
      <c r="B270" s="29" t="s">
        <v>88</v>
      </c>
      <c r="C270" s="29" t="s">
        <v>88</v>
      </c>
      <c r="D270" s="29" t="s">
        <v>309</v>
      </c>
      <c r="E270" s="29"/>
      <c r="F270" s="40">
        <f>F271+F274</f>
        <v>464.7</v>
      </c>
    </row>
    <row r="271" spans="1:8" x14ac:dyDescent="0.25">
      <c r="A271" s="39" t="s">
        <v>166</v>
      </c>
      <c r="B271" s="29" t="s">
        <v>88</v>
      </c>
      <c r="C271" s="29" t="s">
        <v>88</v>
      </c>
      <c r="D271" s="29" t="s">
        <v>310</v>
      </c>
      <c r="E271" s="29"/>
      <c r="F271" s="40">
        <f>F272</f>
        <v>338.7</v>
      </c>
    </row>
    <row r="272" spans="1:8" ht="39" x14ac:dyDescent="0.25">
      <c r="A272" s="39" t="s">
        <v>250</v>
      </c>
      <c r="B272" s="29" t="s">
        <v>88</v>
      </c>
      <c r="C272" s="29" t="s">
        <v>88</v>
      </c>
      <c r="D272" s="29" t="s">
        <v>310</v>
      </c>
      <c r="E272" s="29" t="s">
        <v>94</v>
      </c>
      <c r="F272" s="40">
        <f>F273</f>
        <v>338.7</v>
      </c>
    </row>
    <row r="273" spans="1:6" ht="39" x14ac:dyDescent="0.25">
      <c r="A273" s="39" t="s">
        <v>37</v>
      </c>
      <c r="B273" s="29" t="s">
        <v>88</v>
      </c>
      <c r="C273" s="29" t="s">
        <v>88</v>
      </c>
      <c r="D273" s="29" t="s">
        <v>310</v>
      </c>
      <c r="E273" s="29" t="s">
        <v>95</v>
      </c>
      <c r="F273" s="40">
        <v>338.7</v>
      </c>
    </row>
    <row r="274" spans="1:6" ht="51" x14ac:dyDescent="0.25">
      <c r="A274" s="43" t="s">
        <v>459</v>
      </c>
      <c r="B274" s="29" t="s">
        <v>88</v>
      </c>
      <c r="C274" s="29" t="s">
        <v>88</v>
      </c>
      <c r="D274" s="29" t="s">
        <v>460</v>
      </c>
      <c r="E274" s="29"/>
      <c r="F274" s="40">
        <f>F275</f>
        <v>126</v>
      </c>
    </row>
    <row r="275" spans="1:6" ht="39" x14ac:dyDescent="0.25">
      <c r="A275" s="39" t="s">
        <v>53</v>
      </c>
      <c r="B275" s="29" t="s">
        <v>88</v>
      </c>
      <c r="C275" s="29" t="s">
        <v>88</v>
      </c>
      <c r="D275" s="29" t="s">
        <v>460</v>
      </c>
      <c r="E275" s="29" t="s">
        <v>107</v>
      </c>
      <c r="F275" s="40">
        <f>F276</f>
        <v>126</v>
      </c>
    </row>
    <row r="276" spans="1:6" x14ac:dyDescent="0.25">
      <c r="A276" s="39" t="s">
        <v>54</v>
      </c>
      <c r="B276" s="29" t="s">
        <v>88</v>
      </c>
      <c r="C276" s="29" t="s">
        <v>88</v>
      </c>
      <c r="D276" s="29" t="s">
        <v>460</v>
      </c>
      <c r="E276" s="29" t="s">
        <v>108</v>
      </c>
      <c r="F276" s="40">
        <v>126</v>
      </c>
    </row>
    <row r="277" spans="1:6" x14ac:dyDescent="0.25">
      <c r="A277" s="34" t="s">
        <v>69</v>
      </c>
      <c r="B277" s="37" t="s">
        <v>86</v>
      </c>
      <c r="C277" s="37"/>
      <c r="D277" s="37"/>
      <c r="E277" s="37"/>
      <c r="F277" s="38">
        <f>F278</f>
        <v>27542</v>
      </c>
    </row>
    <row r="278" spans="1:6" x14ac:dyDescent="0.25">
      <c r="A278" s="34" t="s">
        <v>70</v>
      </c>
      <c r="B278" s="37" t="s">
        <v>86</v>
      </c>
      <c r="C278" s="37" t="s">
        <v>81</v>
      </c>
      <c r="D278" s="37"/>
      <c r="E278" s="37"/>
      <c r="F278" s="38">
        <f>F279+F294</f>
        <v>27542</v>
      </c>
    </row>
    <row r="279" spans="1:6" ht="39" x14ac:dyDescent="0.25">
      <c r="A279" s="39" t="s">
        <v>71</v>
      </c>
      <c r="B279" s="29" t="s">
        <v>86</v>
      </c>
      <c r="C279" s="29" t="s">
        <v>81</v>
      </c>
      <c r="D279" s="29" t="s">
        <v>167</v>
      </c>
      <c r="E279" s="29"/>
      <c r="F279" s="40">
        <f>SUM(F280+F285)</f>
        <v>27361</v>
      </c>
    </row>
    <row r="280" spans="1:6" ht="64.5" x14ac:dyDescent="0.25">
      <c r="A280" s="39" t="s">
        <v>168</v>
      </c>
      <c r="B280" s="29" t="s">
        <v>86</v>
      </c>
      <c r="C280" s="29" t="s">
        <v>81</v>
      </c>
      <c r="D280" s="29" t="s">
        <v>169</v>
      </c>
      <c r="E280" s="29"/>
      <c r="F280" s="40">
        <f>SUM(F281)</f>
        <v>5429.6</v>
      </c>
    </row>
    <row r="281" spans="1:6" ht="26.25" x14ac:dyDescent="0.25">
      <c r="A281" s="39" t="s">
        <v>170</v>
      </c>
      <c r="B281" s="29" t="s">
        <v>86</v>
      </c>
      <c r="C281" s="29" t="s">
        <v>81</v>
      </c>
      <c r="D281" s="29" t="s">
        <v>171</v>
      </c>
      <c r="E281" s="29"/>
      <c r="F281" s="40">
        <f>SUM(F282)</f>
        <v>5429.6</v>
      </c>
    </row>
    <row r="282" spans="1:6" ht="51.75" x14ac:dyDescent="0.25">
      <c r="A282" s="39" t="s">
        <v>461</v>
      </c>
      <c r="B282" s="29" t="s">
        <v>86</v>
      </c>
      <c r="C282" s="29" t="s">
        <v>81</v>
      </c>
      <c r="D282" s="29" t="s">
        <v>462</v>
      </c>
      <c r="E282" s="29"/>
      <c r="F282" s="40">
        <f>F283</f>
        <v>5429.6</v>
      </c>
    </row>
    <row r="283" spans="1:6" ht="39" x14ac:dyDescent="0.25">
      <c r="A283" s="39" t="s">
        <v>53</v>
      </c>
      <c r="B283" s="29" t="s">
        <v>86</v>
      </c>
      <c r="C283" s="29" t="s">
        <v>81</v>
      </c>
      <c r="D283" s="29" t="s">
        <v>462</v>
      </c>
      <c r="E283" s="29" t="s">
        <v>107</v>
      </c>
      <c r="F283" s="40">
        <f>F284</f>
        <v>5429.6</v>
      </c>
    </row>
    <row r="284" spans="1:6" x14ac:dyDescent="0.25">
      <c r="A284" s="39" t="s">
        <v>54</v>
      </c>
      <c r="B284" s="29" t="s">
        <v>86</v>
      </c>
      <c r="C284" s="29" t="s">
        <v>81</v>
      </c>
      <c r="D284" s="29" t="s">
        <v>462</v>
      </c>
      <c r="E284" s="29" t="s">
        <v>108</v>
      </c>
      <c r="F284" s="40">
        <v>5429.6</v>
      </c>
    </row>
    <row r="285" spans="1:6" ht="26.25" x14ac:dyDescent="0.25">
      <c r="A285" s="39" t="s">
        <v>172</v>
      </c>
      <c r="B285" s="29" t="s">
        <v>86</v>
      </c>
      <c r="C285" s="29" t="s">
        <v>81</v>
      </c>
      <c r="D285" s="29" t="s">
        <v>173</v>
      </c>
      <c r="E285" s="29"/>
      <c r="F285" s="40">
        <f>F286+F290</f>
        <v>21931.4</v>
      </c>
    </row>
    <row r="286" spans="1:6" ht="51.75" x14ac:dyDescent="0.25">
      <c r="A286" s="39" t="s">
        <v>247</v>
      </c>
      <c r="B286" s="29" t="s">
        <v>86</v>
      </c>
      <c r="C286" s="29" t="s">
        <v>81</v>
      </c>
      <c r="D286" s="29" t="s">
        <v>248</v>
      </c>
      <c r="E286" s="29"/>
      <c r="F286" s="40">
        <f>F287</f>
        <v>21831.4</v>
      </c>
    </row>
    <row r="287" spans="1:6" ht="51.75" x14ac:dyDescent="0.25">
      <c r="A287" s="39" t="s">
        <v>461</v>
      </c>
      <c r="B287" s="29" t="s">
        <v>86</v>
      </c>
      <c r="C287" s="29" t="s">
        <v>81</v>
      </c>
      <c r="D287" s="29" t="s">
        <v>463</v>
      </c>
      <c r="E287" s="29"/>
      <c r="F287" s="40">
        <f>F288</f>
        <v>21831.4</v>
      </c>
    </row>
    <row r="288" spans="1:6" ht="39" x14ac:dyDescent="0.25">
      <c r="A288" s="39" t="s">
        <v>53</v>
      </c>
      <c r="B288" s="29" t="s">
        <v>86</v>
      </c>
      <c r="C288" s="29" t="s">
        <v>81</v>
      </c>
      <c r="D288" s="29" t="s">
        <v>463</v>
      </c>
      <c r="E288" s="29" t="s">
        <v>107</v>
      </c>
      <c r="F288" s="40">
        <f>F289</f>
        <v>21831.4</v>
      </c>
    </row>
    <row r="289" spans="1:6" x14ac:dyDescent="0.25">
      <c r="A289" s="39" t="s">
        <v>54</v>
      </c>
      <c r="B289" s="29" t="s">
        <v>86</v>
      </c>
      <c r="C289" s="29" t="s">
        <v>81</v>
      </c>
      <c r="D289" s="29" t="s">
        <v>463</v>
      </c>
      <c r="E289" s="29" t="s">
        <v>108</v>
      </c>
      <c r="F289" s="40">
        <v>21831.4</v>
      </c>
    </row>
    <row r="290" spans="1:6" ht="39" x14ac:dyDescent="0.25">
      <c r="A290" s="39" t="s">
        <v>383</v>
      </c>
      <c r="B290" s="29" t="s">
        <v>86</v>
      </c>
      <c r="C290" s="29" t="s">
        <v>81</v>
      </c>
      <c r="D290" s="29" t="s">
        <v>361</v>
      </c>
      <c r="E290" s="29"/>
      <c r="F290" s="40">
        <f>F291</f>
        <v>100</v>
      </c>
    </row>
    <row r="291" spans="1:6" ht="51.75" x14ac:dyDescent="0.25">
      <c r="A291" s="39" t="s">
        <v>459</v>
      </c>
      <c r="B291" s="29" t="s">
        <v>86</v>
      </c>
      <c r="C291" s="29" t="s">
        <v>81</v>
      </c>
      <c r="D291" s="29" t="s">
        <v>464</v>
      </c>
      <c r="E291" s="29"/>
      <c r="F291" s="40">
        <f>F292</f>
        <v>100</v>
      </c>
    </row>
    <row r="292" spans="1:6" ht="39" x14ac:dyDescent="0.25">
      <c r="A292" s="39" t="s">
        <v>53</v>
      </c>
      <c r="B292" s="29" t="s">
        <v>86</v>
      </c>
      <c r="C292" s="29" t="s">
        <v>81</v>
      </c>
      <c r="D292" s="29" t="s">
        <v>464</v>
      </c>
      <c r="E292" s="29" t="s">
        <v>107</v>
      </c>
      <c r="F292" s="40">
        <f>F293</f>
        <v>100</v>
      </c>
    </row>
    <row r="293" spans="1:6" x14ac:dyDescent="0.25">
      <c r="A293" s="39" t="s">
        <v>54</v>
      </c>
      <c r="B293" s="29" t="s">
        <v>86</v>
      </c>
      <c r="C293" s="29" t="s">
        <v>81</v>
      </c>
      <c r="D293" s="29" t="s">
        <v>464</v>
      </c>
      <c r="E293" s="29" t="s">
        <v>108</v>
      </c>
      <c r="F293" s="40">
        <v>100</v>
      </c>
    </row>
    <row r="294" spans="1:6" ht="64.5" x14ac:dyDescent="0.25">
      <c r="A294" s="39" t="s">
        <v>329</v>
      </c>
      <c r="B294" s="29" t="s">
        <v>86</v>
      </c>
      <c r="C294" s="29" t="s">
        <v>81</v>
      </c>
      <c r="D294" s="29" t="s">
        <v>330</v>
      </c>
      <c r="E294" s="29"/>
      <c r="F294" s="40">
        <f>F295</f>
        <v>181</v>
      </c>
    </row>
    <row r="295" spans="1:6" ht="128.25" x14ac:dyDescent="0.25">
      <c r="A295" s="39" t="s">
        <v>342</v>
      </c>
      <c r="B295" s="29" t="s">
        <v>86</v>
      </c>
      <c r="C295" s="29" t="s">
        <v>81</v>
      </c>
      <c r="D295" s="29" t="s">
        <v>331</v>
      </c>
      <c r="E295" s="29"/>
      <c r="F295" s="40">
        <f>F296+F300+F304+F308</f>
        <v>181</v>
      </c>
    </row>
    <row r="296" spans="1:6" ht="90" x14ac:dyDescent="0.25">
      <c r="A296" s="39" t="s">
        <v>348</v>
      </c>
      <c r="B296" s="29" t="s">
        <v>86</v>
      </c>
      <c r="C296" s="29" t="s">
        <v>81</v>
      </c>
      <c r="D296" s="29" t="s">
        <v>340</v>
      </c>
      <c r="E296" s="29"/>
      <c r="F296" s="40">
        <f>F297</f>
        <v>60</v>
      </c>
    </row>
    <row r="297" spans="1:6" ht="51" x14ac:dyDescent="0.25">
      <c r="A297" s="43" t="s">
        <v>459</v>
      </c>
      <c r="B297" s="29" t="s">
        <v>86</v>
      </c>
      <c r="C297" s="29" t="s">
        <v>81</v>
      </c>
      <c r="D297" s="29" t="s">
        <v>468</v>
      </c>
      <c r="E297" s="29"/>
      <c r="F297" s="40">
        <f>F298</f>
        <v>60</v>
      </c>
    </row>
    <row r="298" spans="1:6" ht="39" x14ac:dyDescent="0.25">
      <c r="A298" s="39" t="s">
        <v>53</v>
      </c>
      <c r="B298" s="29" t="s">
        <v>86</v>
      </c>
      <c r="C298" s="29" t="s">
        <v>81</v>
      </c>
      <c r="D298" s="29" t="s">
        <v>468</v>
      </c>
      <c r="E298" s="29" t="s">
        <v>107</v>
      </c>
      <c r="F298" s="40">
        <f>F299</f>
        <v>60</v>
      </c>
    </row>
    <row r="299" spans="1:6" x14ac:dyDescent="0.25">
      <c r="A299" s="39" t="s">
        <v>54</v>
      </c>
      <c r="B299" s="29" t="s">
        <v>86</v>
      </c>
      <c r="C299" s="29" t="s">
        <v>81</v>
      </c>
      <c r="D299" s="29" t="s">
        <v>468</v>
      </c>
      <c r="E299" s="29" t="s">
        <v>108</v>
      </c>
      <c r="F299" s="40">
        <v>60</v>
      </c>
    </row>
    <row r="300" spans="1:6" ht="51.75" x14ac:dyDescent="0.25">
      <c r="A300" s="39" t="s">
        <v>343</v>
      </c>
      <c r="B300" s="29" t="s">
        <v>86</v>
      </c>
      <c r="C300" s="29" t="s">
        <v>81</v>
      </c>
      <c r="D300" s="29" t="s">
        <v>332</v>
      </c>
      <c r="E300" s="29"/>
      <c r="F300" s="40">
        <f>F301</f>
        <v>56</v>
      </c>
    </row>
    <row r="301" spans="1:6" ht="51.75" x14ac:dyDescent="0.25">
      <c r="A301" s="39" t="s">
        <v>459</v>
      </c>
      <c r="B301" s="29" t="s">
        <v>86</v>
      </c>
      <c r="C301" s="29" t="s">
        <v>81</v>
      </c>
      <c r="D301" s="29" t="s">
        <v>469</v>
      </c>
      <c r="E301" s="29"/>
      <c r="F301" s="40">
        <f>F302</f>
        <v>56</v>
      </c>
    </row>
    <row r="302" spans="1:6" ht="39" x14ac:dyDescent="0.25">
      <c r="A302" s="39" t="s">
        <v>53</v>
      </c>
      <c r="B302" s="29" t="s">
        <v>86</v>
      </c>
      <c r="C302" s="29" t="s">
        <v>81</v>
      </c>
      <c r="D302" s="29" t="s">
        <v>469</v>
      </c>
      <c r="E302" s="29" t="s">
        <v>107</v>
      </c>
      <c r="F302" s="40">
        <f>F303</f>
        <v>56</v>
      </c>
    </row>
    <row r="303" spans="1:6" x14ac:dyDescent="0.25">
      <c r="A303" s="39" t="s">
        <v>54</v>
      </c>
      <c r="B303" s="29" t="s">
        <v>86</v>
      </c>
      <c r="C303" s="29" t="s">
        <v>81</v>
      </c>
      <c r="D303" s="29" t="s">
        <v>469</v>
      </c>
      <c r="E303" s="29" t="s">
        <v>108</v>
      </c>
      <c r="F303" s="40">
        <v>56</v>
      </c>
    </row>
    <row r="304" spans="1:6" ht="39" x14ac:dyDescent="0.25">
      <c r="A304" s="39" t="s">
        <v>344</v>
      </c>
      <c r="B304" s="29" t="s">
        <v>86</v>
      </c>
      <c r="C304" s="29" t="s">
        <v>81</v>
      </c>
      <c r="D304" s="29" t="s">
        <v>333</v>
      </c>
      <c r="E304" s="29"/>
      <c r="F304" s="40">
        <f>F305</f>
        <v>15</v>
      </c>
    </row>
    <row r="305" spans="1:6" ht="51.75" x14ac:dyDescent="0.25">
      <c r="A305" s="39" t="s">
        <v>459</v>
      </c>
      <c r="B305" s="29" t="s">
        <v>86</v>
      </c>
      <c r="C305" s="29" t="s">
        <v>81</v>
      </c>
      <c r="D305" s="29" t="s">
        <v>470</v>
      </c>
      <c r="E305" s="29"/>
      <c r="F305" s="40">
        <f>F306</f>
        <v>15</v>
      </c>
    </row>
    <row r="306" spans="1:6" ht="39" x14ac:dyDescent="0.25">
      <c r="A306" s="39" t="s">
        <v>53</v>
      </c>
      <c r="B306" s="29" t="s">
        <v>86</v>
      </c>
      <c r="C306" s="29" t="s">
        <v>81</v>
      </c>
      <c r="D306" s="29" t="s">
        <v>470</v>
      </c>
      <c r="E306" s="29" t="s">
        <v>107</v>
      </c>
      <c r="F306" s="40">
        <f>F307</f>
        <v>15</v>
      </c>
    </row>
    <row r="307" spans="1:6" x14ac:dyDescent="0.25">
      <c r="A307" s="39" t="s">
        <v>54</v>
      </c>
      <c r="B307" s="29" t="s">
        <v>86</v>
      </c>
      <c r="C307" s="29" t="s">
        <v>81</v>
      </c>
      <c r="D307" s="29" t="s">
        <v>470</v>
      </c>
      <c r="E307" s="29" t="s">
        <v>108</v>
      </c>
      <c r="F307" s="40">
        <v>15</v>
      </c>
    </row>
    <row r="308" spans="1:6" ht="51.75" x14ac:dyDescent="0.25">
      <c r="A308" s="39" t="s">
        <v>375</v>
      </c>
      <c r="B308" s="29" t="s">
        <v>86</v>
      </c>
      <c r="C308" s="29" t="s">
        <v>81</v>
      </c>
      <c r="D308" s="29" t="s">
        <v>334</v>
      </c>
      <c r="E308" s="29"/>
      <c r="F308" s="40">
        <f>F309</f>
        <v>50</v>
      </c>
    </row>
    <row r="309" spans="1:6" ht="51.75" x14ac:dyDescent="0.25">
      <c r="A309" s="39" t="s">
        <v>459</v>
      </c>
      <c r="B309" s="29" t="s">
        <v>86</v>
      </c>
      <c r="C309" s="29" t="s">
        <v>81</v>
      </c>
      <c r="D309" s="29" t="s">
        <v>471</v>
      </c>
      <c r="E309" s="29"/>
      <c r="F309" s="40">
        <f>F310</f>
        <v>50</v>
      </c>
    </row>
    <row r="310" spans="1:6" ht="39" x14ac:dyDescent="0.25">
      <c r="A310" s="39" t="s">
        <v>53</v>
      </c>
      <c r="B310" s="29" t="s">
        <v>86</v>
      </c>
      <c r="C310" s="29" t="s">
        <v>81</v>
      </c>
      <c r="D310" s="29" t="s">
        <v>471</v>
      </c>
      <c r="E310" s="29" t="s">
        <v>107</v>
      </c>
      <c r="F310" s="40">
        <f>F311</f>
        <v>50</v>
      </c>
    </row>
    <row r="311" spans="1:6" x14ac:dyDescent="0.25">
      <c r="A311" s="39" t="s">
        <v>54</v>
      </c>
      <c r="B311" s="29" t="s">
        <v>86</v>
      </c>
      <c r="C311" s="29" t="s">
        <v>81</v>
      </c>
      <c r="D311" s="29" t="s">
        <v>471</v>
      </c>
      <c r="E311" s="29" t="s">
        <v>108</v>
      </c>
      <c r="F311" s="40">
        <v>50</v>
      </c>
    </row>
    <row r="312" spans="1:6" x14ac:dyDescent="0.25">
      <c r="A312" s="34" t="s">
        <v>72</v>
      </c>
      <c r="B312" s="37">
        <v>10</v>
      </c>
      <c r="C312" s="37"/>
      <c r="D312" s="37"/>
      <c r="E312" s="37"/>
      <c r="F312" s="38">
        <f t="shared" ref="F312:F317" si="1">F313</f>
        <v>480</v>
      </c>
    </row>
    <row r="313" spans="1:6" x14ac:dyDescent="0.25">
      <c r="A313" s="34" t="s">
        <v>73</v>
      </c>
      <c r="B313" s="37">
        <v>10</v>
      </c>
      <c r="C313" s="37" t="s">
        <v>81</v>
      </c>
      <c r="D313" s="37"/>
      <c r="E313" s="37"/>
      <c r="F313" s="38">
        <f t="shared" si="1"/>
        <v>480</v>
      </c>
    </row>
    <row r="314" spans="1:6" ht="39" x14ac:dyDescent="0.25">
      <c r="A314" s="39" t="s">
        <v>337</v>
      </c>
      <c r="B314" s="29" t="s">
        <v>318</v>
      </c>
      <c r="C314" s="29" t="s">
        <v>81</v>
      </c>
      <c r="D314" s="29" t="s">
        <v>113</v>
      </c>
      <c r="E314" s="29"/>
      <c r="F314" s="40">
        <f t="shared" si="1"/>
        <v>480</v>
      </c>
    </row>
    <row r="315" spans="1:6" ht="64.5" x14ac:dyDescent="0.25">
      <c r="A315" s="39" t="s">
        <v>338</v>
      </c>
      <c r="B315" s="29" t="s">
        <v>318</v>
      </c>
      <c r="C315" s="29" t="s">
        <v>81</v>
      </c>
      <c r="D315" s="29" t="s">
        <v>335</v>
      </c>
      <c r="E315" s="29"/>
      <c r="F315" s="40">
        <f t="shared" si="1"/>
        <v>480</v>
      </c>
    </row>
    <row r="316" spans="1:6" ht="64.5" x14ac:dyDescent="0.25">
      <c r="A316" s="39" t="s">
        <v>349</v>
      </c>
      <c r="B316" s="29" t="s">
        <v>318</v>
      </c>
      <c r="C316" s="29" t="s">
        <v>81</v>
      </c>
      <c r="D316" s="29" t="s">
        <v>336</v>
      </c>
      <c r="E316" s="29"/>
      <c r="F316" s="40">
        <f t="shared" si="1"/>
        <v>480</v>
      </c>
    </row>
    <row r="317" spans="1:6" ht="26.25" x14ac:dyDescent="0.25">
      <c r="A317" s="39" t="s">
        <v>38</v>
      </c>
      <c r="B317" s="29" t="s">
        <v>318</v>
      </c>
      <c r="C317" s="29" t="s">
        <v>81</v>
      </c>
      <c r="D317" s="29" t="s">
        <v>336</v>
      </c>
      <c r="E317" s="29" t="s">
        <v>325</v>
      </c>
      <c r="F317" s="40">
        <f t="shared" si="1"/>
        <v>480</v>
      </c>
    </row>
    <row r="318" spans="1:6" ht="26.25" x14ac:dyDescent="0.25">
      <c r="A318" s="39" t="s">
        <v>74</v>
      </c>
      <c r="B318" s="29" t="s">
        <v>318</v>
      </c>
      <c r="C318" s="29" t="s">
        <v>81</v>
      </c>
      <c r="D318" s="29" t="s">
        <v>336</v>
      </c>
      <c r="E318" s="29" t="s">
        <v>326</v>
      </c>
      <c r="F318" s="40">
        <v>480</v>
      </c>
    </row>
    <row r="319" spans="1:6" x14ac:dyDescent="0.25">
      <c r="A319" s="34" t="s">
        <v>75</v>
      </c>
      <c r="B319" s="37">
        <v>11</v>
      </c>
      <c r="C319" s="37"/>
      <c r="D319" s="37"/>
      <c r="E319" s="37"/>
      <c r="F319" s="38">
        <f>F320+F346</f>
        <v>124062.1</v>
      </c>
    </row>
    <row r="320" spans="1:6" x14ac:dyDescent="0.25">
      <c r="A320" s="34" t="s">
        <v>76</v>
      </c>
      <c r="B320" s="37">
        <v>11</v>
      </c>
      <c r="C320" s="37" t="s">
        <v>81</v>
      </c>
      <c r="D320" s="37"/>
      <c r="E320" s="37"/>
      <c r="F320" s="38">
        <f>F321+F336</f>
        <v>35159.800000000003</v>
      </c>
    </row>
    <row r="321" spans="1:6" ht="39" x14ac:dyDescent="0.25">
      <c r="A321" s="39" t="s">
        <v>77</v>
      </c>
      <c r="B321" s="29">
        <v>11</v>
      </c>
      <c r="C321" s="29" t="s">
        <v>81</v>
      </c>
      <c r="D321" s="29" t="s">
        <v>161</v>
      </c>
      <c r="E321" s="29"/>
      <c r="F321" s="40">
        <f>SUM(F322+F331)</f>
        <v>35073</v>
      </c>
    </row>
    <row r="322" spans="1:6" ht="39" x14ac:dyDescent="0.25">
      <c r="A322" s="39" t="s">
        <v>239</v>
      </c>
      <c r="B322" s="29">
        <v>11</v>
      </c>
      <c r="C322" s="29" t="s">
        <v>81</v>
      </c>
      <c r="D322" s="29" t="s">
        <v>240</v>
      </c>
      <c r="E322" s="29"/>
      <c r="F322" s="40">
        <f>SUM(F323+F327)</f>
        <v>34893</v>
      </c>
    </row>
    <row r="323" spans="1:6" ht="64.5" x14ac:dyDescent="0.25">
      <c r="A323" s="39" t="s">
        <v>320</v>
      </c>
      <c r="B323" s="29">
        <v>11</v>
      </c>
      <c r="C323" s="29" t="s">
        <v>81</v>
      </c>
      <c r="D323" s="29" t="s">
        <v>241</v>
      </c>
      <c r="E323" s="29"/>
      <c r="F323" s="40">
        <f>SUM(F324)</f>
        <v>34738</v>
      </c>
    </row>
    <row r="324" spans="1:6" ht="51" x14ac:dyDescent="0.25">
      <c r="A324" s="43" t="s">
        <v>461</v>
      </c>
      <c r="B324" s="29" t="s">
        <v>164</v>
      </c>
      <c r="C324" s="29" t="s">
        <v>81</v>
      </c>
      <c r="D324" s="29" t="s">
        <v>472</v>
      </c>
      <c r="E324" s="29"/>
      <c r="F324" s="40">
        <f>F325</f>
        <v>34738</v>
      </c>
    </row>
    <row r="325" spans="1:6" ht="39" x14ac:dyDescent="0.25">
      <c r="A325" s="39" t="s">
        <v>53</v>
      </c>
      <c r="B325" s="29" t="s">
        <v>164</v>
      </c>
      <c r="C325" s="29" t="s">
        <v>81</v>
      </c>
      <c r="D325" s="29" t="s">
        <v>472</v>
      </c>
      <c r="E325" s="29" t="s">
        <v>107</v>
      </c>
      <c r="F325" s="40">
        <f>F326</f>
        <v>34738</v>
      </c>
    </row>
    <row r="326" spans="1:6" x14ac:dyDescent="0.25">
      <c r="A326" s="39" t="s">
        <v>54</v>
      </c>
      <c r="B326" s="29" t="s">
        <v>164</v>
      </c>
      <c r="C326" s="29" t="s">
        <v>81</v>
      </c>
      <c r="D326" s="29" t="s">
        <v>472</v>
      </c>
      <c r="E326" s="29" t="s">
        <v>108</v>
      </c>
      <c r="F326" s="40">
        <v>34738</v>
      </c>
    </row>
    <row r="327" spans="1:6" ht="26.25" x14ac:dyDescent="0.25">
      <c r="A327" s="39" t="s">
        <v>165</v>
      </c>
      <c r="B327" s="29" t="s">
        <v>164</v>
      </c>
      <c r="C327" s="29" t="s">
        <v>81</v>
      </c>
      <c r="D327" s="29" t="s">
        <v>242</v>
      </c>
      <c r="E327" s="29"/>
      <c r="F327" s="40">
        <f>SUM(F328)</f>
        <v>155</v>
      </c>
    </row>
    <row r="328" spans="1:6" ht="51.75" x14ac:dyDescent="0.25">
      <c r="A328" s="39" t="s">
        <v>459</v>
      </c>
      <c r="B328" s="29" t="s">
        <v>164</v>
      </c>
      <c r="C328" s="29" t="s">
        <v>81</v>
      </c>
      <c r="D328" s="29" t="s">
        <v>473</v>
      </c>
      <c r="E328" s="29"/>
      <c r="F328" s="40">
        <f>F329</f>
        <v>155</v>
      </c>
    </row>
    <row r="329" spans="1:6" ht="39" x14ac:dyDescent="0.25">
      <c r="A329" s="39" t="s">
        <v>53</v>
      </c>
      <c r="B329" s="29" t="s">
        <v>164</v>
      </c>
      <c r="C329" s="29" t="s">
        <v>81</v>
      </c>
      <c r="D329" s="29" t="s">
        <v>473</v>
      </c>
      <c r="E329" s="29" t="s">
        <v>107</v>
      </c>
      <c r="F329" s="40">
        <f>F330</f>
        <v>155</v>
      </c>
    </row>
    <row r="330" spans="1:6" x14ac:dyDescent="0.25">
      <c r="A330" s="39" t="s">
        <v>54</v>
      </c>
      <c r="B330" s="29" t="s">
        <v>164</v>
      </c>
      <c r="C330" s="29" t="s">
        <v>81</v>
      </c>
      <c r="D330" s="29" t="s">
        <v>473</v>
      </c>
      <c r="E330" s="29" t="s">
        <v>108</v>
      </c>
      <c r="F330" s="40">
        <v>155</v>
      </c>
    </row>
    <row r="331" spans="1:6" ht="51.75" x14ac:dyDescent="0.25">
      <c r="A331" s="39" t="s">
        <v>243</v>
      </c>
      <c r="B331" s="29" t="s">
        <v>164</v>
      </c>
      <c r="C331" s="29" t="s">
        <v>81</v>
      </c>
      <c r="D331" s="29" t="s">
        <v>162</v>
      </c>
      <c r="E331" s="29"/>
      <c r="F331" s="40">
        <f>SUM(F332)</f>
        <v>180</v>
      </c>
    </row>
    <row r="332" spans="1:6" ht="39" x14ac:dyDescent="0.25">
      <c r="A332" s="39" t="s">
        <v>244</v>
      </c>
      <c r="B332" s="29" t="s">
        <v>164</v>
      </c>
      <c r="C332" s="29" t="s">
        <v>81</v>
      </c>
      <c r="D332" s="29" t="s">
        <v>163</v>
      </c>
      <c r="E332" s="29"/>
      <c r="F332" s="40">
        <f>F333</f>
        <v>180</v>
      </c>
    </row>
    <row r="333" spans="1:6" ht="51.75" x14ac:dyDescent="0.25">
      <c r="A333" s="39" t="s">
        <v>459</v>
      </c>
      <c r="B333" s="29" t="s">
        <v>164</v>
      </c>
      <c r="C333" s="29" t="s">
        <v>81</v>
      </c>
      <c r="D333" s="29" t="s">
        <v>474</v>
      </c>
      <c r="E333" s="29"/>
      <c r="F333" s="40">
        <f>F334</f>
        <v>180</v>
      </c>
    </row>
    <row r="334" spans="1:6" ht="39" x14ac:dyDescent="0.25">
      <c r="A334" s="39" t="s">
        <v>53</v>
      </c>
      <c r="B334" s="29" t="s">
        <v>164</v>
      </c>
      <c r="C334" s="29" t="s">
        <v>81</v>
      </c>
      <c r="D334" s="29" t="s">
        <v>474</v>
      </c>
      <c r="E334" s="29" t="s">
        <v>107</v>
      </c>
      <c r="F334" s="40">
        <f>F335</f>
        <v>180</v>
      </c>
    </row>
    <row r="335" spans="1:6" x14ac:dyDescent="0.25">
      <c r="A335" s="39" t="s">
        <v>54</v>
      </c>
      <c r="B335" s="29" t="s">
        <v>164</v>
      </c>
      <c r="C335" s="29" t="s">
        <v>81</v>
      </c>
      <c r="D335" s="29" t="s">
        <v>474</v>
      </c>
      <c r="E335" s="29" t="s">
        <v>108</v>
      </c>
      <c r="F335" s="40">
        <v>180</v>
      </c>
    </row>
    <row r="336" spans="1:6" ht="64.5" x14ac:dyDescent="0.25">
      <c r="A336" s="39" t="s">
        <v>329</v>
      </c>
      <c r="B336" s="29" t="s">
        <v>164</v>
      </c>
      <c r="C336" s="29" t="s">
        <v>81</v>
      </c>
      <c r="D336" s="29" t="s">
        <v>330</v>
      </c>
      <c r="E336" s="29"/>
      <c r="F336" s="40">
        <f>F337</f>
        <v>86.8</v>
      </c>
    </row>
    <row r="337" spans="1:8" ht="128.25" x14ac:dyDescent="0.25">
      <c r="A337" s="39" t="s">
        <v>342</v>
      </c>
      <c r="B337" s="29" t="s">
        <v>164</v>
      </c>
      <c r="C337" s="29" t="s">
        <v>81</v>
      </c>
      <c r="D337" s="29" t="s">
        <v>331</v>
      </c>
      <c r="E337" s="29"/>
      <c r="F337" s="40">
        <f>F338+F342</f>
        <v>86.8</v>
      </c>
    </row>
    <row r="338" spans="1:8" ht="51.75" x14ac:dyDescent="0.25">
      <c r="A338" s="39" t="s">
        <v>343</v>
      </c>
      <c r="B338" s="29" t="s">
        <v>164</v>
      </c>
      <c r="C338" s="29" t="s">
        <v>81</v>
      </c>
      <c r="D338" s="29" t="s">
        <v>332</v>
      </c>
      <c r="E338" s="29"/>
      <c r="F338" s="40">
        <f>F339</f>
        <v>46</v>
      </c>
    </row>
    <row r="339" spans="1:8" ht="51.75" x14ac:dyDescent="0.25">
      <c r="A339" s="39" t="s">
        <v>459</v>
      </c>
      <c r="B339" s="29" t="s">
        <v>164</v>
      </c>
      <c r="C339" s="29" t="s">
        <v>81</v>
      </c>
      <c r="D339" s="29" t="s">
        <v>469</v>
      </c>
      <c r="E339" s="29"/>
      <c r="F339" s="40">
        <f>F340</f>
        <v>46</v>
      </c>
    </row>
    <row r="340" spans="1:8" ht="39" x14ac:dyDescent="0.25">
      <c r="A340" s="39" t="s">
        <v>53</v>
      </c>
      <c r="B340" s="29" t="s">
        <v>164</v>
      </c>
      <c r="C340" s="29" t="s">
        <v>81</v>
      </c>
      <c r="D340" s="29" t="s">
        <v>469</v>
      </c>
      <c r="E340" s="29" t="s">
        <v>107</v>
      </c>
      <c r="F340" s="40">
        <f>F341</f>
        <v>46</v>
      </c>
    </row>
    <row r="341" spans="1:8" x14ac:dyDescent="0.25">
      <c r="A341" s="39" t="s">
        <v>54</v>
      </c>
      <c r="B341" s="29" t="s">
        <v>164</v>
      </c>
      <c r="C341" s="29" t="s">
        <v>81</v>
      </c>
      <c r="D341" s="29" t="s">
        <v>469</v>
      </c>
      <c r="E341" s="29" t="s">
        <v>108</v>
      </c>
      <c r="F341" s="40">
        <v>46</v>
      </c>
    </row>
    <row r="342" spans="1:8" ht="39" x14ac:dyDescent="0.25">
      <c r="A342" s="39" t="s">
        <v>344</v>
      </c>
      <c r="B342" s="29" t="s">
        <v>164</v>
      </c>
      <c r="C342" s="29" t="s">
        <v>81</v>
      </c>
      <c r="D342" s="29" t="s">
        <v>333</v>
      </c>
      <c r="E342" s="29"/>
      <c r="F342" s="40">
        <f>F343</f>
        <v>40.799999999999997</v>
      </c>
    </row>
    <row r="343" spans="1:8" ht="51.75" x14ac:dyDescent="0.25">
      <c r="A343" s="39" t="s">
        <v>459</v>
      </c>
      <c r="B343" s="29" t="s">
        <v>164</v>
      </c>
      <c r="C343" s="29" t="s">
        <v>81</v>
      </c>
      <c r="D343" s="29" t="s">
        <v>470</v>
      </c>
      <c r="E343" s="29"/>
      <c r="F343" s="40">
        <f>F344</f>
        <v>40.799999999999997</v>
      </c>
    </row>
    <row r="344" spans="1:8" ht="39" x14ac:dyDescent="0.25">
      <c r="A344" s="39" t="s">
        <v>53</v>
      </c>
      <c r="B344" s="29" t="s">
        <v>164</v>
      </c>
      <c r="C344" s="29" t="s">
        <v>81</v>
      </c>
      <c r="D344" s="29" t="s">
        <v>470</v>
      </c>
      <c r="E344" s="29" t="s">
        <v>107</v>
      </c>
      <c r="F344" s="40">
        <f>F345</f>
        <v>40.799999999999997</v>
      </c>
    </row>
    <row r="345" spans="1:8" x14ac:dyDescent="0.25">
      <c r="A345" s="39" t="s">
        <v>54</v>
      </c>
      <c r="B345" s="29" t="s">
        <v>164</v>
      </c>
      <c r="C345" s="29" t="s">
        <v>81</v>
      </c>
      <c r="D345" s="29" t="s">
        <v>470</v>
      </c>
      <c r="E345" s="29" t="s">
        <v>108</v>
      </c>
      <c r="F345" s="40">
        <v>40.799999999999997</v>
      </c>
    </row>
    <row r="346" spans="1:8" s="9" customFormat="1" x14ac:dyDescent="0.25">
      <c r="A346" s="34" t="s">
        <v>374</v>
      </c>
      <c r="B346" s="37" t="s">
        <v>164</v>
      </c>
      <c r="C346" s="37" t="s">
        <v>82</v>
      </c>
      <c r="D346" s="37"/>
      <c r="E346" s="37"/>
      <c r="F346" s="38">
        <f t="shared" ref="F346:F351" si="2">F347</f>
        <v>88902.3</v>
      </c>
      <c r="G346" s="23"/>
      <c r="H346" s="15"/>
    </row>
    <row r="347" spans="1:8" ht="39" x14ac:dyDescent="0.25">
      <c r="A347" s="39" t="s">
        <v>77</v>
      </c>
      <c r="B347" s="29" t="s">
        <v>164</v>
      </c>
      <c r="C347" s="29" t="s">
        <v>82</v>
      </c>
      <c r="D347" s="29" t="s">
        <v>161</v>
      </c>
      <c r="E347" s="29"/>
      <c r="F347" s="40">
        <f t="shared" si="2"/>
        <v>88902.3</v>
      </c>
    </row>
    <row r="348" spans="1:8" ht="26.25" x14ac:dyDescent="0.25">
      <c r="A348" s="39" t="s">
        <v>376</v>
      </c>
      <c r="B348" s="29" t="s">
        <v>164</v>
      </c>
      <c r="C348" s="29" t="s">
        <v>82</v>
      </c>
      <c r="D348" s="29" t="s">
        <v>362</v>
      </c>
      <c r="E348" s="29"/>
      <c r="F348" s="40">
        <f>F349</f>
        <v>88902.3</v>
      </c>
    </row>
    <row r="349" spans="1:8" ht="39" x14ac:dyDescent="0.25">
      <c r="A349" s="39" t="s">
        <v>377</v>
      </c>
      <c r="B349" s="29" t="s">
        <v>164</v>
      </c>
      <c r="C349" s="29" t="s">
        <v>82</v>
      </c>
      <c r="D349" s="29" t="s">
        <v>363</v>
      </c>
      <c r="E349" s="29"/>
      <c r="F349" s="40">
        <f>F350+F353</f>
        <v>88902.3</v>
      </c>
    </row>
    <row r="350" spans="1:8" ht="39" x14ac:dyDescent="0.25">
      <c r="A350" s="39" t="s">
        <v>378</v>
      </c>
      <c r="B350" s="29" t="s">
        <v>164</v>
      </c>
      <c r="C350" s="29" t="s">
        <v>82</v>
      </c>
      <c r="D350" s="29" t="s">
        <v>364</v>
      </c>
      <c r="E350" s="29"/>
      <c r="F350" s="40">
        <f t="shared" si="2"/>
        <v>88800.5</v>
      </c>
    </row>
    <row r="351" spans="1:8" ht="39" x14ac:dyDescent="0.25">
      <c r="A351" s="39" t="s">
        <v>382</v>
      </c>
      <c r="B351" s="29" t="s">
        <v>164</v>
      </c>
      <c r="C351" s="29" t="s">
        <v>82</v>
      </c>
      <c r="D351" s="29" t="s">
        <v>364</v>
      </c>
      <c r="E351" s="29" t="s">
        <v>381</v>
      </c>
      <c r="F351" s="40">
        <f t="shared" si="2"/>
        <v>88800.5</v>
      </c>
    </row>
    <row r="352" spans="1:8" x14ac:dyDescent="0.25">
      <c r="A352" s="39" t="s">
        <v>379</v>
      </c>
      <c r="B352" s="29" t="s">
        <v>164</v>
      </c>
      <c r="C352" s="29" t="s">
        <v>82</v>
      </c>
      <c r="D352" s="29" t="s">
        <v>364</v>
      </c>
      <c r="E352" s="29" t="s">
        <v>380</v>
      </c>
      <c r="F352" s="40">
        <v>88800.5</v>
      </c>
    </row>
    <row r="353" spans="1:10" x14ac:dyDescent="0.25">
      <c r="A353" s="39" t="s">
        <v>166</v>
      </c>
      <c r="B353" s="29" t="s">
        <v>164</v>
      </c>
      <c r="C353" s="29" t="s">
        <v>82</v>
      </c>
      <c r="D353" s="29" t="s">
        <v>475</v>
      </c>
      <c r="E353" s="29"/>
      <c r="F353" s="40">
        <f>F354</f>
        <v>101.8</v>
      </c>
    </row>
    <row r="354" spans="1:10" ht="39" x14ac:dyDescent="0.25">
      <c r="A354" s="39" t="s">
        <v>250</v>
      </c>
      <c r="B354" s="29" t="s">
        <v>164</v>
      </c>
      <c r="C354" s="29" t="s">
        <v>82</v>
      </c>
      <c r="D354" s="29" t="s">
        <v>475</v>
      </c>
      <c r="E354" s="29" t="s">
        <v>94</v>
      </c>
      <c r="F354" s="40">
        <f>F355</f>
        <v>101.8</v>
      </c>
    </row>
    <row r="355" spans="1:10" ht="39" x14ac:dyDescent="0.25">
      <c r="A355" s="39" t="s">
        <v>37</v>
      </c>
      <c r="B355" s="29" t="s">
        <v>164</v>
      </c>
      <c r="C355" s="29" t="s">
        <v>82</v>
      </c>
      <c r="D355" s="29" t="s">
        <v>475</v>
      </c>
      <c r="E355" s="29" t="s">
        <v>95</v>
      </c>
      <c r="F355" s="40">
        <v>101.8</v>
      </c>
    </row>
    <row r="356" spans="1:10" s="5" customFormat="1" ht="39" x14ac:dyDescent="0.25">
      <c r="A356" s="34" t="s">
        <v>264</v>
      </c>
      <c r="B356" s="37">
        <v>14</v>
      </c>
      <c r="C356" s="37"/>
      <c r="D356" s="37"/>
      <c r="E356" s="37"/>
      <c r="F356" s="38">
        <f>F357</f>
        <v>5040.3999999999996</v>
      </c>
      <c r="H356" s="10"/>
      <c r="I356" s="1"/>
      <c r="J356" s="1"/>
    </row>
    <row r="357" spans="1:10" s="5" customFormat="1" ht="26.25" x14ac:dyDescent="0.25">
      <c r="A357" s="34" t="s">
        <v>78</v>
      </c>
      <c r="B357" s="37">
        <v>14</v>
      </c>
      <c r="C357" s="37" t="s">
        <v>83</v>
      </c>
      <c r="D357" s="37"/>
      <c r="E357" s="37"/>
      <c r="F357" s="38">
        <f>F358</f>
        <v>5040.3999999999996</v>
      </c>
      <c r="H357" s="10"/>
      <c r="I357" s="1"/>
      <c r="J357" s="1"/>
    </row>
    <row r="358" spans="1:10" s="5" customFormat="1" ht="39" x14ac:dyDescent="0.25">
      <c r="A358" s="39" t="s">
        <v>40</v>
      </c>
      <c r="B358" s="29">
        <v>14</v>
      </c>
      <c r="C358" s="29" t="s">
        <v>83</v>
      </c>
      <c r="D358" s="29" t="s">
        <v>121</v>
      </c>
      <c r="E358" s="29"/>
      <c r="F358" s="40">
        <f>F359</f>
        <v>5040.3999999999996</v>
      </c>
      <c r="H358" s="10"/>
      <c r="I358" s="1"/>
      <c r="J358" s="1"/>
    </row>
    <row r="359" spans="1:10" s="5" customFormat="1" ht="39" x14ac:dyDescent="0.25">
      <c r="A359" s="39" t="s">
        <v>158</v>
      </c>
      <c r="B359" s="29" t="s">
        <v>96</v>
      </c>
      <c r="C359" s="29" t="s">
        <v>83</v>
      </c>
      <c r="D359" s="29" t="s">
        <v>159</v>
      </c>
      <c r="E359" s="29"/>
      <c r="F359" s="40">
        <f>SUM(F360)</f>
        <v>5040.3999999999996</v>
      </c>
      <c r="H359" s="10"/>
      <c r="I359" s="1"/>
      <c r="J359" s="1"/>
    </row>
    <row r="360" spans="1:10" s="5" customFormat="1" ht="51.75" x14ac:dyDescent="0.25">
      <c r="A360" s="39" t="s">
        <v>160</v>
      </c>
      <c r="B360" s="29" t="s">
        <v>96</v>
      </c>
      <c r="C360" s="29" t="s">
        <v>83</v>
      </c>
      <c r="D360" s="29" t="s">
        <v>292</v>
      </c>
      <c r="E360" s="29"/>
      <c r="F360" s="40">
        <f>SUM(F361)</f>
        <v>5040.3999999999996</v>
      </c>
      <c r="H360" s="10"/>
      <c r="I360" s="1"/>
      <c r="J360" s="1"/>
    </row>
    <row r="361" spans="1:10" s="5" customFormat="1" ht="39" x14ac:dyDescent="0.25">
      <c r="A361" s="39" t="s">
        <v>373</v>
      </c>
      <c r="B361" s="29" t="s">
        <v>96</v>
      </c>
      <c r="C361" s="29" t="s">
        <v>83</v>
      </c>
      <c r="D361" s="29" t="s">
        <v>291</v>
      </c>
      <c r="E361" s="29"/>
      <c r="F361" s="40">
        <f>SUM(F362)</f>
        <v>5040.3999999999996</v>
      </c>
      <c r="H361" s="10"/>
      <c r="I361" s="1"/>
      <c r="J361" s="1"/>
    </row>
    <row r="362" spans="1:10" s="5" customFormat="1" x14ac:dyDescent="0.25">
      <c r="A362" s="39" t="s">
        <v>79</v>
      </c>
      <c r="B362" s="29">
        <v>14</v>
      </c>
      <c r="C362" s="29" t="s">
        <v>83</v>
      </c>
      <c r="D362" s="29" t="s">
        <v>291</v>
      </c>
      <c r="E362" s="29">
        <v>500</v>
      </c>
      <c r="F362" s="40">
        <f>F363</f>
        <v>5040.3999999999996</v>
      </c>
      <c r="H362" s="10"/>
      <c r="I362" s="1"/>
      <c r="J362" s="1"/>
    </row>
    <row r="363" spans="1:10" x14ac:dyDescent="0.25">
      <c r="A363" s="39" t="s">
        <v>18</v>
      </c>
      <c r="B363" s="29">
        <v>14</v>
      </c>
      <c r="C363" s="29" t="s">
        <v>83</v>
      </c>
      <c r="D363" s="29" t="s">
        <v>291</v>
      </c>
      <c r="E363" s="29">
        <v>540</v>
      </c>
      <c r="F363" s="40">
        <v>5040.3999999999996</v>
      </c>
      <c r="H363" s="10">
        <v>1434424.29</v>
      </c>
    </row>
    <row r="364" spans="1:10" x14ac:dyDescent="0.25">
      <c r="A364" s="34" t="s">
        <v>80</v>
      </c>
      <c r="B364" s="44"/>
      <c r="C364" s="44"/>
      <c r="D364" s="44"/>
      <c r="E364" s="44"/>
      <c r="F364" s="38">
        <f>F6+F101+F114+F175+F214+F266+F277+F312+F319+F356</f>
        <v>326479.5</v>
      </c>
    </row>
    <row r="365" spans="1:10" x14ac:dyDescent="0.25">
      <c r="H365" s="10">
        <f>SUM(H6:H363)</f>
        <v>129334010.27000003</v>
      </c>
    </row>
    <row r="367" spans="1:10" x14ac:dyDescent="0.25">
      <c r="F367" s="5">
        <v>197395.20000000001</v>
      </c>
    </row>
    <row r="368" spans="1:10" x14ac:dyDescent="0.25">
      <c r="F368" s="5"/>
    </row>
    <row r="369" spans="6:6" x14ac:dyDescent="0.25">
      <c r="F369" s="6"/>
    </row>
    <row r="373" spans="6:6" x14ac:dyDescent="0.25">
      <c r="F373" s="4"/>
    </row>
    <row r="378" spans="6:6" x14ac:dyDescent="0.25">
      <c r="F378" s="4"/>
    </row>
  </sheetData>
  <mergeCells count="2">
    <mergeCell ref="A1:F1"/>
    <mergeCell ref="A2:F2"/>
  </mergeCells>
  <pageMargins left="0" right="0" top="0.3543307086614173" bottom="0.354330708661417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9"/>
  <sheetViews>
    <sheetView zoomScale="110" zoomScaleNormal="110" workbookViewId="0">
      <selection activeCell="A2" sqref="A2:G2"/>
    </sheetView>
  </sheetViews>
  <sheetFormatPr defaultRowHeight="15.75" x14ac:dyDescent="0.25"/>
  <cols>
    <col min="1" max="1" width="40" style="1" customWidth="1"/>
    <col min="2" max="3" width="5.85546875" style="1" customWidth="1"/>
    <col min="4" max="4" width="12.5703125" style="1" customWidth="1"/>
    <col min="5" max="5" width="7.140625" style="1" customWidth="1"/>
    <col min="6" max="6" width="17.42578125" style="1" customWidth="1"/>
    <col min="7" max="7" width="17.42578125" style="5" customWidth="1"/>
    <col min="8" max="8" width="14.140625" style="10" customWidth="1"/>
    <col min="9" max="10" width="9.42578125" style="1" bestFit="1" customWidth="1"/>
    <col min="11" max="21" width="9.140625" style="1"/>
    <col min="22" max="22" width="8.7109375" style="1" customWidth="1"/>
    <col min="23" max="16384" width="9.140625" style="1"/>
  </cols>
  <sheetData>
    <row r="1" spans="1:8" ht="44.25" customHeight="1" x14ac:dyDescent="0.25">
      <c r="A1" s="82" t="s">
        <v>494</v>
      </c>
      <c r="B1" s="82"/>
      <c r="C1" s="82"/>
      <c r="D1" s="82"/>
      <c r="E1" s="82"/>
      <c r="F1" s="82"/>
      <c r="G1" s="82"/>
    </row>
    <row r="2" spans="1:8" ht="62.25" customHeight="1" x14ac:dyDescent="0.25">
      <c r="A2" s="83" t="s">
        <v>495</v>
      </c>
      <c r="B2" s="83"/>
      <c r="C2" s="83"/>
      <c r="D2" s="83"/>
      <c r="E2" s="83"/>
      <c r="F2" s="83"/>
      <c r="G2" s="83"/>
    </row>
    <row r="3" spans="1:8" x14ac:dyDescent="0.25">
      <c r="A3" s="88" t="s">
        <v>22</v>
      </c>
      <c r="B3" s="88"/>
      <c r="C3" s="88"/>
      <c r="D3" s="88"/>
      <c r="E3" s="88"/>
      <c r="F3" s="88"/>
      <c r="G3" s="88"/>
    </row>
    <row r="4" spans="1:8" x14ac:dyDescent="0.25">
      <c r="A4" s="86" t="s">
        <v>23</v>
      </c>
      <c r="B4" s="86" t="s">
        <v>24</v>
      </c>
      <c r="C4" s="86" t="s">
        <v>25</v>
      </c>
      <c r="D4" s="86" t="s">
        <v>26</v>
      </c>
      <c r="E4" s="86" t="s">
        <v>27</v>
      </c>
      <c r="F4" s="89" t="s">
        <v>28</v>
      </c>
      <c r="G4" s="90"/>
    </row>
    <row r="5" spans="1:8" x14ac:dyDescent="0.25">
      <c r="A5" s="87"/>
      <c r="B5" s="87"/>
      <c r="C5" s="87"/>
      <c r="D5" s="87"/>
      <c r="E5" s="87"/>
      <c r="F5" s="25">
        <v>2025</v>
      </c>
      <c r="G5" s="25">
        <v>2026</v>
      </c>
    </row>
    <row r="6" spans="1:8" ht="12" customHeigh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</row>
    <row r="7" spans="1:8" ht="15.75" customHeight="1" x14ac:dyDescent="0.25">
      <c r="A7" s="34" t="s">
        <v>29</v>
      </c>
      <c r="B7" s="37" t="s">
        <v>81</v>
      </c>
      <c r="C7" s="37"/>
      <c r="D7" s="37"/>
      <c r="E7" s="37"/>
      <c r="F7" s="38">
        <f>F8+F15+F22+F52+F58</f>
        <v>94086.6</v>
      </c>
      <c r="G7" s="38">
        <f>G8+G15+G22+G52+G58</f>
        <v>99365.1</v>
      </c>
    </row>
    <row r="8" spans="1:8" ht="39" x14ac:dyDescent="0.25">
      <c r="A8" s="34" t="s">
        <v>30</v>
      </c>
      <c r="B8" s="37" t="s">
        <v>81</v>
      </c>
      <c r="C8" s="37" t="s">
        <v>82</v>
      </c>
      <c r="D8" s="37"/>
      <c r="E8" s="37"/>
      <c r="F8" s="38">
        <f t="shared" ref="F8:G10" si="0">F9</f>
        <v>3684.3</v>
      </c>
      <c r="G8" s="38">
        <f t="shared" si="0"/>
        <v>3684.3</v>
      </c>
    </row>
    <row r="9" spans="1:8" ht="39" x14ac:dyDescent="0.25">
      <c r="A9" s="39" t="s">
        <v>35</v>
      </c>
      <c r="B9" s="29" t="s">
        <v>81</v>
      </c>
      <c r="C9" s="29" t="s">
        <v>82</v>
      </c>
      <c r="D9" s="29" t="s">
        <v>113</v>
      </c>
      <c r="E9" s="29"/>
      <c r="F9" s="40">
        <f t="shared" si="0"/>
        <v>3684.3</v>
      </c>
      <c r="G9" s="40">
        <f t="shared" si="0"/>
        <v>3684.3</v>
      </c>
    </row>
    <row r="10" spans="1:8" ht="39" x14ac:dyDescent="0.25">
      <c r="A10" s="39" t="s">
        <v>116</v>
      </c>
      <c r="B10" s="29" t="s">
        <v>81</v>
      </c>
      <c r="C10" s="29" t="s">
        <v>82</v>
      </c>
      <c r="D10" s="29" t="s">
        <v>114</v>
      </c>
      <c r="E10" s="29"/>
      <c r="F10" s="40">
        <f t="shared" si="0"/>
        <v>3684.3</v>
      </c>
      <c r="G10" s="40">
        <f t="shared" si="0"/>
        <v>3684.3</v>
      </c>
    </row>
    <row r="11" spans="1:8" ht="39" x14ac:dyDescent="0.25">
      <c r="A11" s="39" t="s">
        <v>117</v>
      </c>
      <c r="B11" s="29" t="s">
        <v>81</v>
      </c>
      <c r="C11" s="29" t="s">
        <v>82</v>
      </c>
      <c r="D11" s="29" t="s">
        <v>115</v>
      </c>
      <c r="E11" s="29"/>
      <c r="F11" s="40">
        <f>SUM(F12)</f>
        <v>3684.3</v>
      </c>
      <c r="G11" s="40">
        <f>SUM(G12)</f>
        <v>3684.3</v>
      </c>
    </row>
    <row r="12" spans="1:8" x14ac:dyDescent="0.25">
      <c r="A12" s="39" t="s">
        <v>31</v>
      </c>
      <c r="B12" s="29" t="s">
        <v>81</v>
      </c>
      <c r="C12" s="29" t="s">
        <v>82</v>
      </c>
      <c r="D12" s="29" t="s">
        <v>118</v>
      </c>
      <c r="E12" s="29"/>
      <c r="F12" s="40">
        <f>SUM(F13)</f>
        <v>3684.3</v>
      </c>
      <c r="G12" s="40">
        <f>SUM(G13)</f>
        <v>3684.3</v>
      </c>
    </row>
    <row r="13" spans="1:8" ht="77.25" x14ac:dyDescent="0.25">
      <c r="A13" s="39" t="s">
        <v>32</v>
      </c>
      <c r="B13" s="29" t="s">
        <v>81</v>
      </c>
      <c r="C13" s="29" t="s">
        <v>82</v>
      </c>
      <c r="D13" s="29" t="s">
        <v>118</v>
      </c>
      <c r="E13" s="29">
        <v>100</v>
      </c>
      <c r="F13" s="40">
        <f>F14</f>
        <v>3684.3</v>
      </c>
      <c r="G13" s="40">
        <f>G14</f>
        <v>3684.3</v>
      </c>
    </row>
    <row r="14" spans="1:8" ht="26.25" x14ac:dyDescent="0.25">
      <c r="A14" s="39" t="s">
        <v>33</v>
      </c>
      <c r="B14" s="29" t="s">
        <v>81</v>
      </c>
      <c r="C14" s="29" t="s">
        <v>82</v>
      </c>
      <c r="D14" s="29" t="s">
        <v>118</v>
      </c>
      <c r="E14" s="29">
        <v>120</v>
      </c>
      <c r="F14" s="40">
        <v>3684.3</v>
      </c>
      <c r="G14" s="40">
        <v>3684.3</v>
      </c>
      <c r="H14" s="10">
        <v>2866100</v>
      </c>
    </row>
    <row r="15" spans="1:8" ht="51.75" x14ac:dyDescent="0.25">
      <c r="A15" s="34" t="s">
        <v>34</v>
      </c>
      <c r="B15" s="37" t="s">
        <v>81</v>
      </c>
      <c r="C15" s="37" t="s">
        <v>83</v>
      </c>
      <c r="D15" s="37"/>
      <c r="E15" s="37"/>
      <c r="F15" s="38">
        <f t="shared" ref="F15:G17" si="1">F16</f>
        <v>23</v>
      </c>
      <c r="G15" s="38">
        <f t="shared" si="1"/>
        <v>23</v>
      </c>
    </row>
    <row r="16" spans="1:8" ht="39" x14ac:dyDescent="0.25">
      <c r="A16" s="39" t="s">
        <v>35</v>
      </c>
      <c r="B16" s="29" t="s">
        <v>81</v>
      </c>
      <c r="C16" s="29" t="s">
        <v>83</v>
      </c>
      <c r="D16" s="29" t="s">
        <v>113</v>
      </c>
      <c r="E16" s="29"/>
      <c r="F16" s="40">
        <f t="shared" si="1"/>
        <v>23</v>
      </c>
      <c r="G16" s="40">
        <f t="shared" si="1"/>
        <v>23</v>
      </c>
    </row>
    <row r="17" spans="1:8" ht="39" x14ac:dyDescent="0.25">
      <c r="A17" s="39" t="s">
        <v>116</v>
      </c>
      <c r="B17" s="29" t="s">
        <v>81</v>
      </c>
      <c r="C17" s="29" t="s">
        <v>83</v>
      </c>
      <c r="D17" s="29" t="s">
        <v>114</v>
      </c>
      <c r="E17" s="29"/>
      <c r="F17" s="40">
        <f t="shared" si="1"/>
        <v>23</v>
      </c>
      <c r="G17" s="40">
        <f t="shared" si="1"/>
        <v>23</v>
      </c>
    </row>
    <row r="18" spans="1:8" ht="51.75" x14ac:dyDescent="0.25">
      <c r="A18" s="39" t="s">
        <v>128</v>
      </c>
      <c r="B18" s="29" t="s">
        <v>81</v>
      </c>
      <c r="C18" s="29" t="s">
        <v>83</v>
      </c>
      <c r="D18" s="29" t="s">
        <v>126</v>
      </c>
      <c r="E18" s="29"/>
      <c r="F18" s="40">
        <f>SUM(F19)</f>
        <v>23</v>
      </c>
      <c r="G18" s="40">
        <f>SUM(G19)</f>
        <v>23</v>
      </c>
    </row>
    <row r="19" spans="1:8" ht="39" x14ac:dyDescent="0.25">
      <c r="A19" s="39" t="s">
        <v>442</v>
      </c>
      <c r="B19" s="29" t="s">
        <v>81</v>
      </c>
      <c r="C19" s="29" t="s">
        <v>83</v>
      </c>
      <c r="D19" s="29" t="s">
        <v>443</v>
      </c>
      <c r="E19" s="29"/>
      <c r="F19" s="40">
        <f>SUM(F20)</f>
        <v>23</v>
      </c>
      <c r="G19" s="40">
        <f>SUM(G20)</f>
        <v>23</v>
      </c>
      <c r="H19" s="10">
        <v>9196</v>
      </c>
    </row>
    <row r="20" spans="1:8" ht="26.25" x14ac:dyDescent="0.25">
      <c r="A20" s="39" t="s">
        <v>38</v>
      </c>
      <c r="B20" s="29" t="s">
        <v>81</v>
      </c>
      <c r="C20" s="29" t="s">
        <v>83</v>
      </c>
      <c r="D20" s="29" t="s">
        <v>443</v>
      </c>
      <c r="E20" s="29">
        <v>300</v>
      </c>
      <c r="F20" s="40">
        <f>F21</f>
        <v>23</v>
      </c>
      <c r="G20" s="40">
        <f>G21</f>
        <v>23</v>
      </c>
    </row>
    <row r="21" spans="1:8" x14ac:dyDescent="0.25">
      <c r="A21" s="39" t="s">
        <v>441</v>
      </c>
      <c r="B21" s="29" t="s">
        <v>81</v>
      </c>
      <c r="C21" s="29" t="s">
        <v>83</v>
      </c>
      <c r="D21" s="29" t="s">
        <v>443</v>
      </c>
      <c r="E21" s="29" t="s">
        <v>440</v>
      </c>
      <c r="F21" s="40">
        <v>23</v>
      </c>
      <c r="G21" s="40">
        <v>23</v>
      </c>
    </row>
    <row r="22" spans="1:8" ht="64.5" x14ac:dyDescent="0.25">
      <c r="A22" s="34" t="s">
        <v>39</v>
      </c>
      <c r="B22" s="37" t="s">
        <v>81</v>
      </c>
      <c r="C22" s="37" t="s">
        <v>84</v>
      </c>
      <c r="D22" s="37"/>
      <c r="E22" s="37"/>
      <c r="F22" s="38">
        <f>F23+F28</f>
        <v>45680.5</v>
      </c>
      <c r="G22" s="38">
        <f>G23+G28</f>
        <v>45875.4</v>
      </c>
    </row>
    <row r="23" spans="1:8" ht="39" x14ac:dyDescent="0.25">
      <c r="A23" s="39" t="s">
        <v>123</v>
      </c>
      <c r="B23" s="29" t="s">
        <v>81</v>
      </c>
      <c r="C23" s="29" t="s">
        <v>84</v>
      </c>
      <c r="D23" s="29" t="s">
        <v>122</v>
      </c>
      <c r="E23" s="29"/>
      <c r="F23" s="40">
        <f t="shared" ref="F23:G26" si="2">F24</f>
        <v>141.1</v>
      </c>
      <c r="G23" s="40">
        <f t="shared" si="2"/>
        <v>141.1</v>
      </c>
    </row>
    <row r="24" spans="1:8" ht="90" x14ac:dyDescent="0.25">
      <c r="A24" s="39" t="s">
        <v>347</v>
      </c>
      <c r="B24" s="29" t="s">
        <v>81</v>
      </c>
      <c r="C24" s="29" t="s">
        <v>84</v>
      </c>
      <c r="D24" s="29" t="s">
        <v>293</v>
      </c>
      <c r="E24" s="29"/>
      <c r="F24" s="40">
        <f t="shared" si="2"/>
        <v>141.1</v>
      </c>
      <c r="G24" s="40">
        <f t="shared" si="2"/>
        <v>141.1</v>
      </c>
    </row>
    <row r="25" spans="1:8" x14ac:dyDescent="0.25">
      <c r="A25" s="41" t="s">
        <v>166</v>
      </c>
      <c r="B25" s="29" t="s">
        <v>81</v>
      </c>
      <c r="C25" s="29" t="s">
        <v>84</v>
      </c>
      <c r="D25" s="29" t="s">
        <v>290</v>
      </c>
      <c r="E25" s="29"/>
      <c r="F25" s="40">
        <f t="shared" si="2"/>
        <v>141.1</v>
      </c>
      <c r="G25" s="40">
        <f t="shared" si="2"/>
        <v>141.1</v>
      </c>
    </row>
    <row r="26" spans="1:8" ht="39" x14ac:dyDescent="0.25">
      <c r="A26" s="39" t="s">
        <v>250</v>
      </c>
      <c r="B26" s="29" t="s">
        <v>81</v>
      </c>
      <c r="C26" s="29" t="s">
        <v>84</v>
      </c>
      <c r="D26" s="29" t="s">
        <v>290</v>
      </c>
      <c r="E26" s="29" t="s">
        <v>94</v>
      </c>
      <c r="F26" s="40">
        <f t="shared" si="2"/>
        <v>141.1</v>
      </c>
      <c r="G26" s="40">
        <f t="shared" si="2"/>
        <v>141.1</v>
      </c>
    </row>
    <row r="27" spans="1:8" ht="39" x14ac:dyDescent="0.25">
      <c r="A27" s="39" t="s">
        <v>37</v>
      </c>
      <c r="B27" s="29" t="s">
        <v>81</v>
      </c>
      <c r="C27" s="29" t="s">
        <v>84</v>
      </c>
      <c r="D27" s="29" t="s">
        <v>290</v>
      </c>
      <c r="E27" s="29" t="s">
        <v>95</v>
      </c>
      <c r="F27" s="40">
        <v>141.1</v>
      </c>
      <c r="G27" s="40">
        <v>141.1</v>
      </c>
    </row>
    <row r="28" spans="1:8" ht="39" x14ac:dyDescent="0.25">
      <c r="A28" s="39" t="s">
        <v>35</v>
      </c>
      <c r="B28" s="29" t="s">
        <v>81</v>
      </c>
      <c r="C28" s="29" t="s">
        <v>84</v>
      </c>
      <c r="D28" s="29" t="s">
        <v>113</v>
      </c>
      <c r="E28" s="29"/>
      <c r="F28" s="40">
        <f>F29+F41</f>
        <v>45539.4</v>
      </c>
      <c r="G28" s="40">
        <f>G29+G41</f>
        <v>45734.3</v>
      </c>
    </row>
    <row r="29" spans="1:8" ht="39" x14ac:dyDescent="0.25">
      <c r="A29" s="39" t="s">
        <v>116</v>
      </c>
      <c r="B29" s="29" t="s">
        <v>81</v>
      </c>
      <c r="C29" s="29" t="s">
        <v>84</v>
      </c>
      <c r="D29" s="29" t="s">
        <v>114</v>
      </c>
      <c r="E29" s="29"/>
      <c r="F29" s="40">
        <f>SUM(F30+F34)</f>
        <v>44885.4</v>
      </c>
      <c r="G29" s="40">
        <f>SUM(G30+G34)</f>
        <v>45080.3</v>
      </c>
    </row>
    <row r="30" spans="1:8" ht="39" x14ac:dyDescent="0.25">
      <c r="A30" s="39" t="s">
        <v>117</v>
      </c>
      <c r="B30" s="29" t="s">
        <v>81</v>
      </c>
      <c r="C30" s="29" t="s">
        <v>84</v>
      </c>
      <c r="D30" s="29" t="s">
        <v>115</v>
      </c>
      <c r="E30" s="29"/>
      <c r="F30" s="40">
        <f>F31</f>
        <v>44499</v>
      </c>
      <c r="G30" s="40">
        <f>G31</f>
        <v>44693.9</v>
      </c>
    </row>
    <row r="31" spans="1:8" ht="26.25" x14ac:dyDescent="0.25">
      <c r="A31" s="39" t="s">
        <v>120</v>
      </c>
      <c r="B31" s="29" t="s">
        <v>81</v>
      </c>
      <c r="C31" s="29" t="s">
        <v>84</v>
      </c>
      <c r="D31" s="29" t="s">
        <v>119</v>
      </c>
      <c r="E31" s="29"/>
      <c r="F31" s="40">
        <f>SUM(F32)</f>
        <v>44499</v>
      </c>
      <c r="G31" s="40">
        <f>SUM(G32)</f>
        <v>44693.9</v>
      </c>
    </row>
    <row r="32" spans="1:8" ht="77.25" x14ac:dyDescent="0.25">
      <c r="A32" s="39" t="s">
        <v>32</v>
      </c>
      <c r="B32" s="29" t="s">
        <v>81</v>
      </c>
      <c r="C32" s="29" t="s">
        <v>84</v>
      </c>
      <c r="D32" s="29" t="s">
        <v>119</v>
      </c>
      <c r="E32" s="29">
        <v>100</v>
      </c>
      <c r="F32" s="40">
        <f>F33</f>
        <v>44499</v>
      </c>
      <c r="G32" s="40">
        <f>G33</f>
        <v>44693.9</v>
      </c>
    </row>
    <row r="33" spans="1:8" ht="26.25" x14ac:dyDescent="0.25">
      <c r="A33" s="39" t="s">
        <v>33</v>
      </c>
      <c r="B33" s="29" t="s">
        <v>81</v>
      </c>
      <c r="C33" s="29" t="s">
        <v>84</v>
      </c>
      <c r="D33" s="29" t="s">
        <v>119</v>
      </c>
      <c r="E33" s="29">
        <v>120</v>
      </c>
      <c r="F33" s="40">
        <v>44499</v>
      </c>
      <c r="G33" s="40">
        <v>44693.9</v>
      </c>
      <c r="H33" s="10">
        <v>32817618.57</v>
      </c>
    </row>
    <row r="34" spans="1:8" ht="51.75" x14ac:dyDescent="0.25">
      <c r="A34" s="39" t="s">
        <v>128</v>
      </c>
      <c r="B34" s="29" t="s">
        <v>81</v>
      </c>
      <c r="C34" s="29" t="s">
        <v>84</v>
      </c>
      <c r="D34" s="29" t="s">
        <v>126</v>
      </c>
      <c r="E34" s="29"/>
      <c r="F34" s="40">
        <f>F35+F38</f>
        <v>386.4</v>
      </c>
      <c r="G34" s="40">
        <f>G35+G38</f>
        <v>386.4</v>
      </c>
    </row>
    <row r="35" spans="1:8" ht="26.25" x14ac:dyDescent="0.25">
      <c r="A35" s="39" t="s">
        <v>120</v>
      </c>
      <c r="B35" s="29" t="s">
        <v>81</v>
      </c>
      <c r="C35" s="29" t="s">
        <v>84</v>
      </c>
      <c r="D35" s="29" t="s">
        <v>127</v>
      </c>
      <c r="E35" s="29"/>
      <c r="F35" s="40">
        <f>F36</f>
        <v>248.5</v>
      </c>
      <c r="G35" s="40">
        <f>G36</f>
        <v>248.5</v>
      </c>
    </row>
    <row r="36" spans="1:8" ht="39" x14ac:dyDescent="0.25">
      <c r="A36" s="39" t="s">
        <v>250</v>
      </c>
      <c r="B36" s="29" t="s">
        <v>81</v>
      </c>
      <c r="C36" s="29" t="s">
        <v>84</v>
      </c>
      <c r="D36" s="29" t="s">
        <v>127</v>
      </c>
      <c r="E36" s="29">
        <v>200</v>
      </c>
      <c r="F36" s="40">
        <f>F37</f>
        <v>248.5</v>
      </c>
      <c r="G36" s="40">
        <f>G37</f>
        <v>248.5</v>
      </c>
    </row>
    <row r="37" spans="1:8" ht="39" x14ac:dyDescent="0.25">
      <c r="A37" s="39" t="s">
        <v>37</v>
      </c>
      <c r="B37" s="29" t="s">
        <v>81</v>
      </c>
      <c r="C37" s="29" t="s">
        <v>84</v>
      </c>
      <c r="D37" s="29" t="s">
        <v>127</v>
      </c>
      <c r="E37" s="29">
        <v>240</v>
      </c>
      <c r="F37" s="40">
        <f>258.5+191.1-191.1-10</f>
        <v>248.5</v>
      </c>
      <c r="G37" s="40">
        <f>258.5+191.1-191.1-10</f>
        <v>248.5</v>
      </c>
      <c r="H37" s="10">
        <v>250042</v>
      </c>
    </row>
    <row r="38" spans="1:8" ht="39" x14ac:dyDescent="0.25">
      <c r="A38" s="39" t="s">
        <v>442</v>
      </c>
      <c r="B38" s="29" t="s">
        <v>81</v>
      </c>
      <c r="C38" s="29" t="s">
        <v>84</v>
      </c>
      <c r="D38" s="29" t="s">
        <v>443</v>
      </c>
      <c r="E38" s="29"/>
      <c r="F38" s="40">
        <f>F39</f>
        <v>137.9</v>
      </c>
      <c r="G38" s="40">
        <f>G39</f>
        <v>137.9</v>
      </c>
    </row>
    <row r="39" spans="1:8" ht="26.25" x14ac:dyDescent="0.25">
      <c r="A39" s="39" t="s">
        <v>38</v>
      </c>
      <c r="B39" s="29" t="s">
        <v>81</v>
      </c>
      <c r="C39" s="29" t="s">
        <v>84</v>
      </c>
      <c r="D39" s="29" t="s">
        <v>443</v>
      </c>
      <c r="E39" s="29">
        <v>300</v>
      </c>
      <c r="F39" s="40">
        <f>F40</f>
        <v>137.9</v>
      </c>
      <c r="G39" s="40">
        <f>G40</f>
        <v>137.9</v>
      </c>
    </row>
    <row r="40" spans="1:8" x14ac:dyDescent="0.25">
      <c r="A40" s="39" t="s">
        <v>441</v>
      </c>
      <c r="B40" s="29" t="s">
        <v>81</v>
      </c>
      <c r="C40" s="29" t="s">
        <v>84</v>
      </c>
      <c r="D40" s="29" t="s">
        <v>443</v>
      </c>
      <c r="E40" s="29" t="s">
        <v>440</v>
      </c>
      <c r="F40" s="40">
        <v>137.9</v>
      </c>
      <c r="G40" s="40">
        <v>137.9</v>
      </c>
      <c r="H40" s="10">
        <v>137938</v>
      </c>
    </row>
    <row r="41" spans="1:8" ht="26.25" x14ac:dyDescent="0.25">
      <c r="A41" s="39" t="s">
        <v>129</v>
      </c>
      <c r="B41" s="29" t="s">
        <v>81</v>
      </c>
      <c r="C41" s="29" t="s">
        <v>84</v>
      </c>
      <c r="D41" s="29" t="s">
        <v>130</v>
      </c>
      <c r="E41" s="29"/>
      <c r="F41" s="40">
        <f>SUM(F42+F46)</f>
        <v>654</v>
      </c>
      <c r="G41" s="40">
        <f>SUM(G42+G46)</f>
        <v>654</v>
      </c>
    </row>
    <row r="42" spans="1:8" ht="39" x14ac:dyDescent="0.25">
      <c r="A42" s="39" t="s">
        <v>131</v>
      </c>
      <c r="B42" s="29" t="s">
        <v>81</v>
      </c>
      <c r="C42" s="29" t="s">
        <v>84</v>
      </c>
      <c r="D42" s="29" t="s">
        <v>132</v>
      </c>
      <c r="E42" s="29"/>
      <c r="F42" s="40">
        <f t="shared" ref="F42:G44" si="3">SUM(F43)</f>
        <v>224</v>
      </c>
      <c r="G42" s="40">
        <f t="shared" si="3"/>
        <v>224</v>
      </c>
    </row>
    <row r="43" spans="1:8" ht="26.25" x14ac:dyDescent="0.25">
      <c r="A43" s="39" t="s">
        <v>120</v>
      </c>
      <c r="B43" s="29" t="s">
        <v>81</v>
      </c>
      <c r="C43" s="29" t="s">
        <v>84</v>
      </c>
      <c r="D43" s="29" t="s">
        <v>133</v>
      </c>
      <c r="E43" s="29"/>
      <c r="F43" s="40">
        <f t="shared" si="3"/>
        <v>224</v>
      </c>
      <c r="G43" s="40">
        <f t="shared" si="3"/>
        <v>224</v>
      </c>
    </row>
    <row r="44" spans="1:8" ht="39" x14ac:dyDescent="0.25">
      <c r="A44" s="39" t="s">
        <v>250</v>
      </c>
      <c r="B44" s="29" t="s">
        <v>81</v>
      </c>
      <c r="C44" s="29" t="s">
        <v>84</v>
      </c>
      <c r="D44" s="29" t="s">
        <v>133</v>
      </c>
      <c r="E44" s="29">
        <v>200</v>
      </c>
      <c r="F44" s="40">
        <f t="shared" si="3"/>
        <v>224</v>
      </c>
      <c r="G44" s="40">
        <f t="shared" si="3"/>
        <v>224</v>
      </c>
    </row>
    <row r="45" spans="1:8" ht="39" x14ac:dyDescent="0.25">
      <c r="A45" s="39" t="s">
        <v>37</v>
      </c>
      <c r="B45" s="29" t="s">
        <v>81</v>
      </c>
      <c r="C45" s="29" t="s">
        <v>84</v>
      </c>
      <c r="D45" s="29" t="s">
        <v>133</v>
      </c>
      <c r="E45" s="29">
        <v>240</v>
      </c>
      <c r="F45" s="40">
        <v>224</v>
      </c>
      <c r="G45" s="40">
        <v>224</v>
      </c>
      <c r="H45" s="10">
        <v>232768.67</v>
      </c>
    </row>
    <row r="46" spans="1:8" ht="26.25" x14ac:dyDescent="0.25">
      <c r="A46" s="39" t="s">
        <v>134</v>
      </c>
      <c r="B46" s="29" t="s">
        <v>81</v>
      </c>
      <c r="C46" s="29" t="s">
        <v>84</v>
      </c>
      <c r="D46" s="29" t="s">
        <v>287</v>
      </c>
      <c r="E46" s="29"/>
      <c r="F46" s="40">
        <f>SUM(F47)</f>
        <v>430</v>
      </c>
      <c r="G46" s="40">
        <f>SUM(G47)</f>
        <v>430</v>
      </c>
    </row>
    <row r="47" spans="1:8" ht="26.25" x14ac:dyDescent="0.25">
      <c r="A47" s="39" t="s">
        <v>120</v>
      </c>
      <c r="B47" s="29" t="s">
        <v>81</v>
      </c>
      <c r="C47" s="29" t="s">
        <v>84</v>
      </c>
      <c r="D47" s="29" t="s">
        <v>271</v>
      </c>
      <c r="E47" s="29"/>
      <c r="F47" s="40">
        <f>SUM(F48+F50)</f>
        <v>430</v>
      </c>
      <c r="G47" s="40">
        <f>SUM(G48+G50)</f>
        <v>430</v>
      </c>
    </row>
    <row r="48" spans="1:8" ht="77.25" x14ac:dyDescent="0.25">
      <c r="A48" s="39" t="s">
        <v>32</v>
      </c>
      <c r="B48" s="29" t="s">
        <v>81</v>
      </c>
      <c r="C48" s="29" t="s">
        <v>84</v>
      </c>
      <c r="D48" s="29" t="s">
        <v>271</v>
      </c>
      <c r="E48" s="29" t="s">
        <v>92</v>
      </c>
      <c r="F48" s="40">
        <f>SUM(F49)</f>
        <v>230</v>
      </c>
      <c r="G48" s="40">
        <f>SUM(G49)</f>
        <v>230</v>
      </c>
    </row>
    <row r="49" spans="1:8" ht="26.25" x14ac:dyDescent="0.25">
      <c r="A49" s="39" t="s">
        <v>33</v>
      </c>
      <c r="B49" s="29" t="s">
        <v>81</v>
      </c>
      <c r="C49" s="29" t="s">
        <v>84</v>
      </c>
      <c r="D49" s="29" t="s">
        <v>271</v>
      </c>
      <c r="E49" s="29" t="s">
        <v>93</v>
      </c>
      <c r="F49" s="40">
        <v>230</v>
      </c>
      <c r="G49" s="40">
        <v>230</v>
      </c>
      <c r="H49" s="10">
        <v>13081</v>
      </c>
    </row>
    <row r="50" spans="1:8" ht="39" x14ac:dyDescent="0.25">
      <c r="A50" s="39" t="s">
        <v>250</v>
      </c>
      <c r="B50" s="29" t="s">
        <v>81</v>
      </c>
      <c r="C50" s="29" t="s">
        <v>84</v>
      </c>
      <c r="D50" s="29" t="s">
        <v>271</v>
      </c>
      <c r="E50" s="29" t="s">
        <v>94</v>
      </c>
      <c r="F50" s="40">
        <f>SUM(F51)</f>
        <v>200</v>
      </c>
      <c r="G50" s="40">
        <f>SUM(G51)</f>
        <v>200</v>
      </c>
    </row>
    <row r="51" spans="1:8" ht="39" x14ac:dyDescent="0.25">
      <c r="A51" s="39" t="s">
        <v>37</v>
      </c>
      <c r="B51" s="29" t="s">
        <v>81</v>
      </c>
      <c r="C51" s="29" t="s">
        <v>84</v>
      </c>
      <c r="D51" s="29" t="s">
        <v>271</v>
      </c>
      <c r="E51" s="29" t="s">
        <v>95</v>
      </c>
      <c r="F51" s="40">
        <v>200</v>
      </c>
      <c r="G51" s="40">
        <v>200</v>
      </c>
      <c r="H51" s="10">
        <v>100000</v>
      </c>
    </row>
    <row r="52" spans="1:8" x14ac:dyDescent="0.25">
      <c r="A52" s="34" t="s">
        <v>41</v>
      </c>
      <c r="B52" s="37" t="s">
        <v>81</v>
      </c>
      <c r="C52" s="37" t="s">
        <v>164</v>
      </c>
      <c r="D52" s="37"/>
      <c r="E52" s="37"/>
      <c r="F52" s="38">
        <f t="shared" ref="F52:G56" si="4">F53</f>
        <v>100</v>
      </c>
      <c r="G52" s="38">
        <f t="shared" si="4"/>
        <v>100</v>
      </c>
    </row>
    <row r="53" spans="1:8" ht="39" x14ac:dyDescent="0.25">
      <c r="A53" s="39" t="s">
        <v>152</v>
      </c>
      <c r="B53" s="29" t="s">
        <v>81</v>
      </c>
      <c r="C53" s="29" t="s">
        <v>164</v>
      </c>
      <c r="D53" s="29" t="s">
        <v>151</v>
      </c>
      <c r="E53" s="29"/>
      <c r="F53" s="40">
        <f t="shared" si="4"/>
        <v>100</v>
      </c>
      <c r="G53" s="40">
        <f t="shared" si="4"/>
        <v>100</v>
      </c>
    </row>
    <row r="54" spans="1:8" ht="26.25" x14ac:dyDescent="0.25">
      <c r="A54" s="39" t="s">
        <v>42</v>
      </c>
      <c r="B54" s="29" t="s">
        <v>81</v>
      </c>
      <c r="C54" s="29" t="s">
        <v>164</v>
      </c>
      <c r="D54" s="29" t="s">
        <v>153</v>
      </c>
      <c r="E54" s="29"/>
      <c r="F54" s="40">
        <f t="shared" si="4"/>
        <v>100</v>
      </c>
      <c r="G54" s="40">
        <f t="shared" si="4"/>
        <v>100</v>
      </c>
    </row>
    <row r="55" spans="1:8" ht="26.25" x14ac:dyDescent="0.25">
      <c r="A55" s="39" t="s">
        <v>42</v>
      </c>
      <c r="B55" s="29" t="s">
        <v>81</v>
      </c>
      <c r="C55" s="29" t="s">
        <v>164</v>
      </c>
      <c r="D55" s="29" t="s">
        <v>154</v>
      </c>
      <c r="E55" s="29"/>
      <c r="F55" s="40">
        <f t="shared" si="4"/>
        <v>100</v>
      </c>
      <c r="G55" s="40">
        <f t="shared" si="4"/>
        <v>100</v>
      </c>
    </row>
    <row r="56" spans="1:8" x14ac:dyDescent="0.25">
      <c r="A56" s="39" t="s">
        <v>43</v>
      </c>
      <c r="B56" s="29" t="s">
        <v>81</v>
      </c>
      <c r="C56" s="29" t="s">
        <v>164</v>
      </c>
      <c r="D56" s="29" t="s">
        <v>154</v>
      </c>
      <c r="E56" s="29" t="s">
        <v>109</v>
      </c>
      <c r="F56" s="40">
        <f t="shared" si="4"/>
        <v>100</v>
      </c>
      <c r="G56" s="40">
        <f t="shared" si="4"/>
        <v>100</v>
      </c>
    </row>
    <row r="57" spans="1:8" x14ac:dyDescent="0.25">
      <c r="A57" s="39" t="s">
        <v>44</v>
      </c>
      <c r="B57" s="29" t="s">
        <v>81</v>
      </c>
      <c r="C57" s="29" t="s">
        <v>164</v>
      </c>
      <c r="D57" s="29" t="s">
        <v>154</v>
      </c>
      <c r="E57" s="29" t="s">
        <v>339</v>
      </c>
      <c r="F57" s="40">
        <v>100</v>
      </c>
      <c r="G57" s="40">
        <v>100</v>
      </c>
    </row>
    <row r="58" spans="1:8" x14ac:dyDescent="0.25">
      <c r="A58" s="34" t="s">
        <v>45</v>
      </c>
      <c r="B58" s="37" t="s">
        <v>81</v>
      </c>
      <c r="C58" s="37" t="s">
        <v>91</v>
      </c>
      <c r="D58" s="37"/>
      <c r="E58" s="37"/>
      <c r="F58" s="38">
        <f>F59+F68+F87+F93</f>
        <v>44598.799999999996</v>
      </c>
      <c r="G58" s="38">
        <f>G59+G68+G87+G93</f>
        <v>49682.399999999994</v>
      </c>
    </row>
    <row r="59" spans="1:8" ht="51.75" x14ac:dyDescent="0.25">
      <c r="A59" s="39" t="s">
        <v>256</v>
      </c>
      <c r="B59" s="29" t="s">
        <v>81</v>
      </c>
      <c r="C59" s="29">
        <v>13</v>
      </c>
      <c r="D59" s="29" t="s">
        <v>146</v>
      </c>
      <c r="E59" s="29"/>
      <c r="F59" s="40">
        <f>F60</f>
        <v>660.2</v>
      </c>
      <c r="G59" s="40">
        <f>G60</f>
        <v>660.2</v>
      </c>
    </row>
    <row r="60" spans="1:8" ht="39" x14ac:dyDescent="0.25">
      <c r="A60" s="39" t="s">
        <v>257</v>
      </c>
      <c r="B60" s="29" t="s">
        <v>81</v>
      </c>
      <c r="C60" s="29">
        <v>13</v>
      </c>
      <c r="D60" s="29" t="s">
        <v>147</v>
      </c>
      <c r="E60" s="29"/>
      <c r="F60" s="40">
        <f>SUM(F61+F65)</f>
        <v>660.2</v>
      </c>
      <c r="G60" s="40">
        <f>SUM(G61+G65)</f>
        <v>660.2</v>
      </c>
    </row>
    <row r="61" spans="1:8" ht="39" x14ac:dyDescent="0.25">
      <c r="A61" s="39" t="s">
        <v>258</v>
      </c>
      <c r="B61" s="29" t="s">
        <v>81</v>
      </c>
      <c r="C61" s="29" t="s">
        <v>91</v>
      </c>
      <c r="D61" s="29" t="s">
        <v>272</v>
      </c>
      <c r="E61" s="29"/>
      <c r="F61" s="40">
        <f t="shared" ref="F61:G63" si="5">SUM(F62)</f>
        <v>60.2</v>
      </c>
      <c r="G61" s="40">
        <f t="shared" si="5"/>
        <v>60.2</v>
      </c>
    </row>
    <row r="62" spans="1:8" x14ac:dyDescent="0.25">
      <c r="A62" s="39" t="s">
        <v>125</v>
      </c>
      <c r="B62" s="29" t="s">
        <v>81</v>
      </c>
      <c r="C62" s="29">
        <v>13</v>
      </c>
      <c r="D62" s="29" t="s">
        <v>273</v>
      </c>
      <c r="E62" s="29"/>
      <c r="F62" s="40">
        <f t="shared" si="5"/>
        <v>60.2</v>
      </c>
      <c r="G62" s="40">
        <f t="shared" si="5"/>
        <v>60.2</v>
      </c>
    </row>
    <row r="63" spans="1:8" ht="39" x14ac:dyDescent="0.25">
      <c r="A63" s="39" t="s">
        <v>250</v>
      </c>
      <c r="B63" s="29" t="s">
        <v>81</v>
      </c>
      <c r="C63" s="29">
        <v>13</v>
      </c>
      <c r="D63" s="29" t="s">
        <v>273</v>
      </c>
      <c r="E63" s="29" t="s">
        <v>94</v>
      </c>
      <c r="F63" s="40">
        <f t="shared" si="5"/>
        <v>60.2</v>
      </c>
      <c r="G63" s="40">
        <f t="shared" si="5"/>
        <v>60.2</v>
      </c>
    </row>
    <row r="64" spans="1:8" ht="39" x14ac:dyDescent="0.25">
      <c r="A64" s="39" t="s">
        <v>37</v>
      </c>
      <c r="B64" s="29" t="s">
        <v>81</v>
      </c>
      <c r="C64" s="29">
        <v>13</v>
      </c>
      <c r="D64" s="29" t="s">
        <v>273</v>
      </c>
      <c r="E64" s="29" t="s">
        <v>95</v>
      </c>
      <c r="F64" s="40">
        <v>60.2</v>
      </c>
      <c r="G64" s="40">
        <v>60.2</v>
      </c>
      <c r="H64" s="10">
        <v>167866.77</v>
      </c>
    </row>
    <row r="65" spans="1:8" ht="51.75" x14ac:dyDescent="0.25">
      <c r="A65" s="39" t="s">
        <v>346</v>
      </c>
      <c r="B65" s="29" t="s">
        <v>81</v>
      </c>
      <c r="C65" s="29" t="s">
        <v>91</v>
      </c>
      <c r="D65" s="29" t="s">
        <v>299</v>
      </c>
      <c r="E65" s="29"/>
      <c r="F65" s="40">
        <f>F66</f>
        <v>600</v>
      </c>
      <c r="G65" s="40">
        <f>G66</f>
        <v>600</v>
      </c>
    </row>
    <row r="66" spans="1:8" ht="39" x14ac:dyDescent="0.25">
      <c r="A66" s="39" t="s">
        <v>250</v>
      </c>
      <c r="B66" s="29" t="s">
        <v>81</v>
      </c>
      <c r="C66" s="29" t="s">
        <v>91</v>
      </c>
      <c r="D66" s="29" t="s">
        <v>299</v>
      </c>
      <c r="E66" s="29" t="s">
        <v>94</v>
      </c>
      <c r="F66" s="40">
        <f>F67</f>
        <v>600</v>
      </c>
      <c r="G66" s="40">
        <f>G67</f>
        <v>600</v>
      </c>
    </row>
    <row r="67" spans="1:8" ht="39" x14ac:dyDescent="0.25">
      <c r="A67" s="39" t="s">
        <v>37</v>
      </c>
      <c r="B67" s="29" t="s">
        <v>81</v>
      </c>
      <c r="C67" s="29" t="s">
        <v>91</v>
      </c>
      <c r="D67" s="29" t="s">
        <v>299</v>
      </c>
      <c r="E67" s="29" t="s">
        <v>95</v>
      </c>
      <c r="F67" s="40">
        <v>600</v>
      </c>
      <c r="G67" s="40">
        <v>600</v>
      </c>
    </row>
    <row r="68" spans="1:8" ht="39" x14ac:dyDescent="0.25">
      <c r="A68" s="39" t="s">
        <v>35</v>
      </c>
      <c r="B68" s="29" t="s">
        <v>81</v>
      </c>
      <c r="C68" s="29">
        <v>13</v>
      </c>
      <c r="D68" s="29" t="s">
        <v>113</v>
      </c>
      <c r="E68" s="29"/>
      <c r="F68" s="40">
        <f>F69+F82</f>
        <v>37808</v>
      </c>
      <c r="G68" s="40">
        <f>G69+G82</f>
        <v>36744.799999999996</v>
      </c>
    </row>
    <row r="69" spans="1:8" ht="39" x14ac:dyDescent="0.25">
      <c r="A69" s="39" t="s">
        <v>116</v>
      </c>
      <c r="B69" s="29" t="s">
        <v>81</v>
      </c>
      <c r="C69" s="29" t="s">
        <v>91</v>
      </c>
      <c r="D69" s="29" t="s">
        <v>114</v>
      </c>
      <c r="E69" s="29"/>
      <c r="F69" s="40">
        <f>SUM(F70+F74)</f>
        <v>36812</v>
      </c>
      <c r="G69" s="40">
        <f>SUM(G70+G74)</f>
        <v>35748.799999999996</v>
      </c>
    </row>
    <row r="70" spans="1:8" ht="51.75" x14ac:dyDescent="0.25">
      <c r="A70" s="39" t="s">
        <v>128</v>
      </c>
      <c r="B70" s="29" t="s">
        <v>81</v>
      </c>
      <c r="C70" s="29" t="s">
        <v>91</v>
      </c>
      <c r="D70" s="29" t="s">
        <v>126</v>
      </c>
      <c r="E70" s="29"/>
      <c r="F70" s="40">
        <f t="shared" ref="F70:G72" si="6">F71</f>
        <v>25</v>
      </c>
      <c r="G70" s="40">
        <f t="shared" si="6"/>
        <v>25</v>
      </c>
    </row>
    <row r="71" spans="1:8" ht="39" x14ac:dyDescent="0.25">
      <c r="A71" s="39" t="s">
        <v>366</v>
      </c>
      <c r="B71" s="29" t="s">
        <v>81</v>
      </c>
      <c r="C71" s="29" t="s">
        <v>91</v>
      </c>
      <c r="D71" s="29" t="s">
        <v>355</v>
      </c>
      <c r="E71" s="29"/>
      <c r="F71" s="40">
        <f t="shared" si="6"/>
        <v>25</v>
      </c>
      <c r="G71" s="40">
        <f t="shared" si="6"/>
        <v>25</v>
      </c>
    </row>
    <row r="72" spans="1:8" x14ac:dyDescent="0.25">
      <c r="A72" s="39" t="s">
        <v>43</v>
      </c>
      <c r="B72" s="29" t="s">
        <v>81</v>
      </c>
      <c r="C72" s="29" t="s">
        <v>91</v>
      </c>
      <c r="D72" s="29" t="s">
        <v>355</v>
      </c>
      <c r="E72" s="29" t="s">
        <v>109</v>
      </c>
      <c r="F72" s="40">
        <f t="shared" si="6"/>
        <v>25</v>
      </c>
      <c r="G72" s="40">
        <f t="shared" si="6"/>
        <v>25</v>
      </c>
    </row>
    <row r="73" spans="1:8" x14ac:dyDescent="0.25">
      <c r="A73" s="39" t="s">
        <v>47</v>
      </c>
      <c r="B73" s="29" t="s">
        <v>81</v>
      </c>
      <c r="C73" s="29" t="s">
        <v>91</v>
      </c>
      <c r="D73" s="29" t="s">
        <v>355</v>
      </c>
      <c r="E73" s="29" t="s">
        <v>354</v>
      </c>
      <c r="F73" s="40">
        <v>25</v>
      </c>
      <c r="G73" s="40">
        <v>25</v>
      </c>
    </row>
    <row r="74" spans="1:8" ht="51.75" x14ac:dyDescent="0.25">
      <c r="A74" s="39" t="s">
        <v>142</v>
      </c>
      <c r="B74" s="29" t="s">
        <v>81</v>
      </c>
      <c r="C74" s="29" t="s">
        <v>91</v>
      </c>
      <c r="D74" s="29" t="s">
        <v>143</v>
      </c>
      <c r="E74" s="29"/>
      <c r="F74" s="40">
        <f>SUM(F75)</f>
        <v>36787</v>
      </c>
      <c r="G74" s="40">
        <f>SUM(G75)</f>
        <v>35723.799999999996</v>
      </c>
    </row>
    <row r="75" spans="1:8" ht="26.25" x14ac:dyDescent="0.25">
      <c r="A75" s="39" t="s">
        <v>144</v>
      </c>
      <c r="B75" s="29" t="s">
        <v>81</v>
      </c>
      <c r="C75" s="29" t="s">
        <v>91</v>
      </c>
      <c r="D75" s="29" t="s">
        <v>145</v>
      </c>
      <c r="E75" s="29"/>
      <c r="F75" s="40">
        <f>SUM(F76+F78+F80)</f>
        <v>36787</v>
      </c>
      <c r="G75" s="40">
        <f>SUM(G76+G78+G80)</f>
        <v>35723.799999999996</v>
      </c>
    </row>
    <row r="76" spans="1:8" ht="77.25" x14ac:dyDescent="0.25">
      <c r="A76" s="39" t="s">
        <v>32</v>
      </c>
      <c r="B76" s="29" t="s">
        <v>81</v>
      </c>
      <c r="C76" s="29" t="s">
        <v>91</v>
      </c>
      <c r="D76" s="29" t="s">
        <v>145</v>
      </c>
      <c r="E76" s="29">
        <v>100</v>
      </c>
      <c r="F76" s="40">
        <f>SUM(F77)</f>
        <v>16959.5</v>
      </c>
      <c r="G76" s="40">
        <f>SUM(G77)</f>
        <v>16977.2</v>
      </c>
    </row>
    <row r="77" spans="1:8" ht="26.25" x14ac:dyDescent="0.25">
      <c r="A77" s="39" t="s">
        <v>46</v>
      </c>
      <c r="B77" s="29" t="s">
        <v>81</v>
      </c>
      <c r="C77" s="29" t="s">
        <v>91</v>
      </c>
      <c r="D77" s="29" t="s">
        <v>145</v>
      </c>
      <c r="E77" s="29">
        <v>110</v>
      </c>
      <c r="F77" s="40">
        <v>16959.5</v>
      </c>
      <c r="G77" s="40">
        <v>16977.2</v>
      </c>
      <c r="H77" s="10">
        <v>14587575.09</v>
      </c>
    </row>
    <row r="78" spans="1:8" ht="39" x14ac:dyDescent="0.25">
      <c r="A78" s="39" t="s">
        <v>250</v>
      </c>
      <c r="B78" s="29" t="s">
        <v>81</v>
      </c>
      <c r="C78" s="29" t="s">
        <v>91</v>
      </c>
      <c r="D78" s="29" t="s">
        <v>145</v>
      </c>
      <c r="E78" s="29">
        <v>200</v>
      </c>
      <c r="F78" s="40">
        <f>SUM(F79)</f>
        <v>19714.900000000001</v>
      </c>
      <c r="G78" s="40">
        <f>SUM(G79)</f>
        <v>18634</v>
      </c>
    </row>
    <row r="79" spans="1:8" ht="39" x14ac:dyDescent="0.25">
      <c r="A79" s="39" t="s">
        <v>37</v>
      </c>
      <c r="B79" s="29" t="s">
        <v>81</v>
      </c>
      <c r="C79" s="29" t="s">
        <v>91</v>
      </c>
      <c r="D79" s="29" t="s">
        <v>145</v>
      </c>
      <c r="E79" s="29">
        <v>240</v>
      </c>
      <c r="F79" s="40">
        <v>19714.900000000001</v>
      </c>
      <c r="G79" s="40">
        <v>18634</v>
      </c>
      <c r="H79" s="10">
        <v>13022296.640000001</v>
      </c>
    </row>
    <row r="80" spans="1:8" x14ac:dyDescent="0.25">
      <c r="A80" s="39" t="s">
        <v>43</v>
      </c>
      <c r="B80" s="29" t="s">
        <v>81</v>
      </c>
      <c r="C80" s="29" t="s">
        <v>91</v>
      </c>
      <c r="D80" s="29" t="s">
        <v>145</v>
      </c>
      <c r="E80" s="29">
        <v>800</v>
      </c>
      <c r="F80" s="40">
        <f>SUM(F81)</f>
        <v>112.6</v>
      </c>
      <c r="G80" s="40">
        <f>SUM(G81)</f>
        <v>112.6</v>
      </c>
    </row>
    <row r="81" spans="1:8" x14ac:dyDescent="0.25">
      <c r="A81" s="39" t="s">
        <v>47</v>
      </c>
      <c r="B81" s="29" t="s">
        <v>81</v>
      </c>
      <c r="C81" s="29" t="s">
        <v>91</v>
      </c>
      <c r="D81" s="29" t="s">
        <v>145</v>
      </c>
      <c r="E81" s="29">
        <v>850</v>
      </c>
      <c r="F81" s="40">
        <v>112.6</v>
      </c>
      <c r="G81" s="40">
        <v>112.6</v>
      </c>
      <c r="H81" s="10">
        <v>679880</v>
      </c>
    </row>
    <row r="82" spans="1:8" ht="26.25" x14ac:dyDescent="0.25">
      <c r="A82" s="39" t="s">
        <v>135</v>
      </c>
      <c r="B82" s="29" t="s">
        <v>81</v>
      </c>
      <c r="C82" s="29" t="s">
        <v>91</v>
      </c>
      <c r="D82" s="29" t="s">
        <v>136</v>
      </c>
      <c r="E82" s="29"/>
      <c r="F82" s="40">
        <f t="shared" ref="F82:G84" si="7">F83</f>
        <v>996</v>
      </c>
      <c r="G82" s="40">
        <f t="shared" si="7"/>
        <v>996</v>
      </c>
    </row>
    <row r="83" spans="1:8" ht="51.75" x14ac:dyDescent="0.25">
      <c r="A83" s="39" t="s">
        <v>139</v>
      </c>
      <c r="B83" s="29" t="s">
        <v>81</v>
      </c>
      <c r="C83" s="29" t="s">
        <v>91</v>
      </c>
      <c r="D83" s="29" t="s">
        <v>140</v>
      </c>
      <c r="E83" s="29"/>
      <c r="F83" s="40">
        <f t="shared" si="7"/>
        <v>996</v>
      </c>
      <c r="G83" s="40">
        <f t="shared" si="7"/>
        <v>996</v>
      </c>
    </row>
    <row r="84" spans="1:8" x14ac:dyDescent="0.25">
      <c r="A84" s="39" t="s">
        <v>166</v>
      </c>
      <c r="B84" s="29" t="s">
        <v>81</v>
      </c>
      <c r="C84" s="29" t="s">
        <v>91</v>
      </c>
      <c r="D84" s="29" t="s">
        <v>141</v>
      </c>
      <c r="E84" s="29"/>
      <c r="F84" s="40">
        <f t="shared" si="7"/>
        <v>996</v>
      </c>
      <c r="G84" s="40">
        <f t="shared" si="7"/>
        <v>996</v>
      </c>
    </row>
    <row r="85" spans="1:8" ht="39" x14ac:dyDescent="0.25">
      <c r="A85" s="39" t="s">
        <v>250</v>
      </c>
      <c r="B85" s="29" t="s">
        <v>81</v>
      </c>
      <c r="C85" s="29">
        <v>13</v>
      </c>
      <c r="D85" s="29" t="s">
        <v>141</v>
      </c>
      <c r="E85" s="29" t="s">
        <v>94</v>
      </c>
      <c r="F85" s="40">
        <f>SUM(F86)</f>
        <v>996</v>
      </c>
      <c r="G85" s="40">
        <f>SUM(G86)</f>
        <v>996</v>
      </c>
    </row>
    <row r="86" spans="1:8" ht="39" x14ac:dyDescent="0.25">
      <c r="A86" s="39" t="s">
        <v>37</v>
      </c>
      <c r="B86" s="29" t="s">
        <v>81</v>
      </c>
      <c r="C86" s="29">
        <v>13</v>
      </c>
      <c r="D86" s="29" t="s">
        <v>141</v>
      </c>
      <c r="E86" s="29" t="s">
        <v>95</v>
      </c>
      <c r="F86" s="40">
        <v>996</v>
      </c>
      <c r="G86" s="40">
        <v>996</v>
      </c>
      <c r="H86" s="10">
        <v>600000</v>
      </c>
    </row>
    <row r="87" spans="1:8" ht="64.5" x14ac:dyDescent="0.25">
      <c r="A87" s="39" t="s">
        <v>444</v>
      </c>
      <c r="B87" s="29" t="s">
        <v>81</v>
      </c>
      <c r="C87" s="29" t="s">
        <v>91</v>
      </c>
      <c r="D87" s="29" t="s">
        <v>316</v>
      </c>
      <c r="E87" s="29"/>
      <c r="F87" s="40">
        <f>F88</f>
        <v>329.7</v>
      </c>
      <c r="G87" s="40">
        <f>G88</f>
        <v>411</v>
      </c>
    </row>
    <row r="88" spans="1:8" ht="39" x14ac:dyDescent="0.25">
      <c r="A88" s="39" t="s">
        <v>367</v>
      </c>
      <c r="B88" s="29" t="s">
        <v>81</v>
      </c>
      <c r="C88" s="29" t="s">
        <v>91</v>
      </c>
      <c r="D88" s="29" t="s">
        <v>328</v>
      </c>
      <c r="E88" s="29"/>
      <c r="F88" s="40">
        <f>F89</f>
        <v>329.7</v>
      </c>
      <c r="G88" s="40">
        <f>G89</f>
        <v>411</v>
      </c>
    </row>
    <row r="89" spans="1:8" ht="51.75" x14ac:dyDescent="0.25">
      <c r="A89" s="39" t="s">
        <v>368</v>
      </c>
      <c r="B89" s="29" t="s">
        <v>81</v>
      </c>
      <c r="C89" s="29" t="s">
        <v>91</v>
      </c>
      <c r="D89" s="29" t="s">
        <v>357</v>
      </c>
      <c r="E89" s="29"/>
      <c r="F89" s="40">
        <f t="shared" ref="F89:G91" si="8">F90</f>
        <v>329.7</v>
      </c>
      <c r="G89" s="40">
        <f t="shared" si="8"/>
        <v>411</v>
      </c>
    </row>
    <row r="90" spans="1:8" x14ac:dyDescent="0.25">
      <c r="A90" s="39" t="s">
        <v>166</v>
      </c>
      <c r="B90" s="29" t="s">
        <v>81</v>
      </c>
      <c r="C90" s="29" t="s">
        <v>91</v>
      </c>
      <c r="D90" s="29" t="s">
        <v>356</v>
      </c>
      <c r="E90" s="29"/>
      <c r="F90" s="40">
        <f t="shared" si="8"/>
        <v>329.7</v>
      </c>
      <c r="G90" s="40">
        <f t="shared" si="8"/>
        <v>411</v>
      </c>
    </row>
    <row r="91" spans="1:8" ht="39" x14ac:dyDescent="0.25">
      <c r="A91" s="39" t="s">
        <v>250</v>
      </c>
      <c r="B91" s="29" t="s">
        <v>81</v>
      </c>
      <c r="C91" s="29" t="s">
        <v>91</v>
      </c>
      <c r="D91" s="29" t="s">
        <v>356</v>
      </c>
      <c r="E91" s="29" t="s">
        <v>94</v>
      </c>
      <c r="F91" s="40">
        <f t="shared" si="8"/>
        <v>329.7</v>
      </c>
      <c r="G91" s="40">
        <f t="shared" si="8"/>
        <v>411</v>
      </c>
    </row>
    <row r="92" spans="1:8" ht="39" x14ac:dyDescent="0.25">
      <c r="A92" s="39" t="s">
        <v>37</v>
      </c>
      <c r="B92" s="29" t="s">
        <v>81</v>
      </c>
      <c r="C92" s="29" t="s">
        <v>91</v>
      </c>
      <c r="D92" s="29" t="s">
        <v>356</v>
      </c>
      <c r="E92" s="29" t="s">
        <v>95</v>
      </c>
      <c r="F92" s="40">
        <v>329.7</v>
      </c>
      <c r="G92" s="40">
        <v>411</v>
      </c>
    </row>
    <row r="93" spans="1:8" ht="39" x14ac:dyDescent="0.25">
      <c r="A93" s="39" t="s">
        <v>152</v>
      </c>
      <c r="B93" s="29" t="s">
        <v>81</v>
      </c>
      <c r="C93" s="29" t="s">
        <v>91</v>
      </c>
      <c r="D93" s="29" t="s">
        <v>151</v>
      </c>
      <c r="E93" s="29"/>
      <c r="F93" s="40">
        <f t="shared" ref="F93:G96" si="9">F94</f>
        <v>5800.9</v>
      </c>
      <c r="G93" s="40">
        <f t="shared" si="9"/>
        <v>11866.4</v>
      </c>
    </row>
    <row r="94" spans="1:8" ht="26.25" x14ac:dyDescent="0.25">
      <c r="A94" s="39" t="s">
        <v>512</v>
      </c>
      <c r="B94" s="29" t="s">
        <v>81</v>
      </c>
      <c r="C94" s="29" t="s">
        <v>91</v>
      </c>
      <c r="D94" s="29" t="s">
        <v>510</v>
      </c>
      <c r="E94" s="29"/>
      <c r="F94" s="40">
        <f t="shared" si="9"/>
        <v>5800.9</v>
      </c>
      <c r="G94" s="40">
        <f t="shared" si="9"/>
        <v>11866.4</v>
      </c>
    </row>
    <row r="95" spans="1:8" x14ac:dyDescent="0.25">
      <c r="A95" s="39" t="s">
        <v>513</v>
      </c>
      <c r="B95" s="29" t="s">
        <v>81</v>
      </c>
      <c r="C95" s="29" t="s">
        <v>91</v>
      </c>
      <c r="D95" s="29" t="s">
        <v>511</v>
      </c>
      <c r="E95" s="29"/>
      <c r="F95" s="40">
        <f t="shared" si="9"/>
        <v>5800.9</v>
      </c>
      <c r="G95" s="40">
        <f t="shared" si="9"/>
        <v>11866.4</v>
      </c>
    </row>
    <row r="96" spans="1:8" x14ac:dyDescent="0.25">
      <c r="A96" s="39" t="s">
        <v>43</v>
      </c>
      <c r="B96" s="29" t="s">
        <v>81</v>
      </c>
      <c r="C96" s="29" t="s">
        <v>91</v>
      </c>
      <c r="D96" s="29" t="s">
        <v>511</v>
      </c>
      <c r="E96" s="29" t="s">
        <v>109</v>
      </c>
      <c r="F96" s="40">
        <f t="shared" si="9"/>
        <v>5800.9</v>
      </c>
      <c r="G96" s="40">
        <f t="shared" si="9"/>
        <v>11866.4</v>
      </c>
    </row>
    <row r="97" spans="1:9" x14ac:dyDescent="0.25">
      <c r="A97" s="39" t="s">
        <v>513</v>
      </c>
      <c r="B97" s="29" t="s">
        <v>81</v>
      </c>
      <c r="C97" s="29" t="s">
        <v>91</v>
      </c>
      <c r="D97" s="29" t="s">
        <v>511</v>
      </c>
      <c r="E97" s="29" t="s">
        <v>339</v>
      </c>
      <c r="F97" s="40">
        <v>5800.9</v>
      </c>
      <c r="G97" s="40">
        <v>11866.4</v>
      </c>
    </row>
    <row r="98" spans="1:9" x14ac:dyDescent="0.25">
      <c r="A98" s="34" t="s">
        <v>48</v>
      </c>
      <c r="B98" s="37" t="s">
        <v>82</v>
      </c>
      <c r="C98" s="37"/>
      <c r="D98" s="37"/>
      <c r="E98" s="37"/>
      <c r="F98" s="38">
        <f>F99</f>
        <v>4800.5999999999995</v>
      </c>
      <c r="G98" s="38">
        <f>G99</f>
        <v>5214.5</v>
      </c>
    </row>
    <row r="99" spans="1:9" x14ac:dyDescent="0.25">
      <c r="A99" s="34" t="s">
        <v>49</v>
      </c>
      <c r="B99" s="37" t="s">
        <v>82</v>
      </c>
      <c r="C99" s="37" t="s">
        <v>83</v>
      </c>
      <c r="D99" s="37"/>
      <c r="E99" s="37"/>
      <c r="F99" s="38">
        <f t="shared" ref="F99:G104" si="10">SUM(F100)</f>
        <v>4800.5999999999995</v>
      </c>
      <c r="G99" s="38">
        <f t="shared" si="10"/>
        <v>5214.5</v>
      </c>
    </row>
    <row r="100" spans="1:9" ht="39" x14ac:dyDescent="0.25">
      <c r="A100" s="39" t="s">
        <v>35</v>
      </c>
      <c r="B100" s="29" t="s">
        <v>82</v>
      </c>
      <c r="C100" s="29" t="s">
        <v>83</v>
      </c>
      <c r="D100" s="29" t="s">
        <v>113</v>
      </c>
      <c r="E100" s="29"/>
      <c r="F100" s="40">
        <f t="shared" si="10"/>
        <v>4800.5999999999995</v>
      </c>
      <c r="G100" s="40">
        <f t="shared" si="10"/>
        <v>5214.5</v>
      </c>
    </row>
    <row r="101" spans="1:9" ht="26.25" x14ac:dyDescent="0.25">
      <c r="A101" s="39" t="s">
        <v>135</v>
      </c>
      <c r="B101" s="29" t="s">
        <v>82</v>
      </c>
      <c r="C101" s="29" t="s">
        <v>83</v>
      </c>
      <c r="D101" s="29" t="s">
        <v>136</v>
      </c>
      <c r="E101" s="29"/>
      <c r="F101" s="40">
        <f t="shared" si="10"/>
        <v>4800.5999999999995</v>
      </c>
      <c r="G101" s="40">
        <f t="shared" si="10"/>
        <v>5214.5</v>
      </c>
    </row>
    <row r="102" spans="1:9" ht="77.25" x14ac:dyDescent="0.25">
      <c r="A102" s="39" t="s">
        <v>319</v>
      </c>
      <c r="B102" s="29" t="s">
        <v>82</v>
      </c>
      <c r="C102" s="29" t="s">
        <v>83</v>
      </c>
      <c r="D102" s="29" t="s">
        <v>137</v>
      </c>
      <c r="E102" s="29"/>
      <c r="F102" s="40">
        <f>SUM(F103+F108)</f>
        <v>4800.5999999999995</v>
      </c>
      <c r="G102" s="40">
        <f>SUM(G103+G108)</f>
        <v>5214.5</v>
      </c>
    </row>
    <row r="103" spans="1:9" ht="39" x14ac:dyDescent="0.25">
      <c r="A103" s="39" t="s">
        <v>249</v>
      </c>
      <c r="B103" s="29" t="s">
        <v>82</v>
      </c>
      <c r="C103" s="29" t="s">
        <v>83</v>
      </c>
      <c r="D103" s="29" t="s">
        <v>138</v>
      </c>
      <c r="E103" s="29"/>
      <c r="F103" s="40">
        <f>SUM(F104+F106)</f>
        <v>4640.2</v>
      </c>
      <c r="G103" s="40">
        <f>SUM(G104+G106)</f>
        <v>5085.3</v>
      </c>
    </row>
    <row r="104" spans="1:9" ht="77.25" x14ac:dyDescent="0.25">
      <c r="A104" s="39" t="s">
        <v>32</v>
      </c>
      <c r="B104" s="29" t="s">
        <v>82</v>
      </c>
      <c r="C104" s="29" t="s">
        <v>83</v>
      </c>
      <c r="D104" s="29" t="s">
        <v>138</v>
      </c>
      <c r="E104" s="29" t="s">
        <v>92</v>
      </c>
      <c r="F104" s="40">
        <f t="shared" si="10"/>
        <v>4119.7</v>
      </c>
      <c r="G104" s="40">
        <f t="shared" si="10"/>
        <v>4523.1000000000004</v>
      </c>
      <c r="I104" s="4"/>
    </row>
    <row r="105" spans="1:9" ht="26.25" x14ac:dyDescent="0.25">
      <c r="A105" s="39" t="s">
        <v>33</v>
      </c>
      <c r="B105" s="29" t="s">
        <v>82</v>
      </c>
      <c r="C105" s="29" t="s">
        <v>83</v>
      </c>
      <c r="D105" s="29" t="s">
        <v>138</v>
      </c>
      <c r="E105" s="29" t="s">
        <v>93</v>
      </c>
      <c r="F105" s="40">
        <v>4119.7</v>
      </c>
      <c r="G105" s="40">
        <v>4523.1000000000004</v>
      </c>
      <c r="H105" s="10">
        <v>2613000</v>
      </c>
    </row>
    <row r="106" spans="1:9" ht="39" x14ac:dyDescent="0.25">
      <c r="A106" s="39" t="s">
        <v>250</v>
      </c>
      <c r="B106" s="29" t="s">
        <v>82</v>
      </c>
      <c r="C106" s="29" t="s">
        <v>83</v>
      </c>
      <c r="D106" s="29" t="s">
        <v>138</v>
      </c>
      <c r="E106" s="29" t="s">
        <v>94</v>
      </c>
      <c r="F106" s="40">
        <f>F107</f>
        <v>520.5</v>
      </c>
      <c r="G106" s="40">
        <f>G107</f>
        <v>562.20000000000005</v>
      </c>
    </row>
    <row r="107" spans="1:9" ht="39" x14ac:dyDescent="0.25">
      <c r="A107" s="39" t="s">
        <v>37</v>
      </c>
      <c r="B107" s="29" t="s">
        <v>82</v>
      </c>
      <c r="C107" s="29" t="s">
        <v>83</v>
      </c>
      <c r="D107" s="29" t="s">
        <v>138</v>
      </c>
      <c r="E107" s="29" t="s">
        <v>95</v>
      </c>
      <c r="F107" s="40">
        <v>520.5</v>
      </c>
      <c r="G107" s="40">
        <v>562.20000000000005</v>
      </c>
    </row>
    <row r="108" spans="1:9" ht="51.75" x14ac:dyDescent="0.25">
      <c r="A108" s="39" t="s">
        <v>323</v>
      </c>
      <c r="B108" s="29" t="s">
        <v>82</v>
      </c>
      <c r="C108" s="29" t="s">
        <v>83</v>
      </c>
      <c r="D108" s="29" t="s">
        <v>322</v>
      </c>
      <c r="E108" s="29"/>
      <c r="F108" s="40">
        <f>F109</f>
        <v>160.4</v>
      </c>
      <c r="G108" s="40">
        <f>G109</f>
        <v>129.19999999999999</v>
      </c>
    </row>
    <row r="109" spans="1:9" ht="77.25" x14ac:dyDescent="0.25">
      <c r="A109" s="39" t="s">
        <v>300</v>
      </c>
      <c r="B109" s="29" t="s">
        <v>82</v>
      </c>
      <c r="C109" s="29" t="s">
        <v>83</v>
      </c>
      <c r="D109" s="29" t="s">
        <v>322</v>
      </c>
      <c r="E109" s="29" t="s">
        <v>92</v>
      </c>
      <c r="F109" s="40">
        <f>F110</f>
        <v>160.4</v>
      </c>
      <c r="G109" s="40">
        <f>G110</f>
        <v>129.19999999999999</v>
      </c>
    </row>
    <row r="110" spans="1:9" ht="26.25" x14ac:dyDescent="0.25">
      <c r="A110" s="39" t="s">
        <v>33</v>
      </c>
      <c r="B110" s="29" t="s">
        <v>82</v>
      </c>
      <c r="C110" s="29" t="s">
        <v>83</v>
      </c>
      <c r="D110" s="29" t="s">
        <v>322</v>
      </c>
      <c r="E110" s="29" t="s">
        <v>93</v>
      </c>
      <c r="F110" s="40">
        <v>160.4</v>
      </c>
      <c r="G110" s="40">
        <v>129.19999999999999</v>
      </c>
    </row>
    <row r="111" spans="1:9" ht="26.25" x14ac:dyDescent="0.25">
      <c r="A111" s="34" t="s">
        <v>50</v>
      </c>
      <c r="B111" s="37" t="s">
        <v>83</v>
      </c>
      <c r="C111" s="37"/>
      <c r="D111" s="37"/>
      <c r="E111" s="37"/>
      <c r="F111" s="38">
        <f>F112+F127+F150</f>
        <v>5048.1000000000004</v>
      </c>
      <c r="G111" s="38">
        <f>G112+G127+G150</f>
        <v>5047.8999999999996</v>
      </c>
    </row>
    <row r="112" spans="1:9" x14ac:dyDescent="0.25">
      <c r="A112" s="34" t="s">
        <v>51</v>
      </c>
      <c r="B112" s="37" t="s">
        <v>83</v>
      </c>
      <c r="C112" s="37" t="s">
        <v>84</v>
      </c>
      <c r="D112" s="37"/>
      <c r="E112" s="37"/>
      <c r="F112" s="38">
        <f>F113</f>
        <v>1125.4000000000001</v>
      </c>
      <c r="G112" s="38">
        <f>G113</f>
        <v>1125.4000000000001</v>
      </c>
    </row>
    <row r="113" spans="1:10" ht="39" x14ac:dyDescent="0.25">
      <c r="A113" s="39" t="s">
        <v>35</v>
      </c>
      <c r="B113" s="29" t="s">
        <v>83</v>
      </c>
      <c r="C113" s="29" t="s">
        <v>84</v>
      </c>
      <c r="D113" s="29" t="s">
        <v>113</v>
      </c>
      <c r="E113" s="29"/>
      <c r="F113" s="40">
        <f>SUM(F114)</f>
        <v>1125.4000000000001</v>
      </c>
      <c r="G113" s="40">
        <f>SUM(G114)</f>
        <v>1125.4000000000001</v>
      </c>
    </row>
    <row r="114" spans="1:10" ht="26.25" x14ac:dyDescent="0.25">
      <c r="A114" s="39" t="s">
        <v>135</v>
      </c>
      <c r="B114" s="29" t="s">
        <v>83</v>
      </c>
      <c r="C114" s="29" t="s">
        <v>84</v>
      </c>
      <c r="D114" s="29" t="s">
        <v>136</v>
      </c>
      <c r="E114" s="29"/>
      <c r="F114" s="40">
        <f>SUM(F115)</f>
        <v>1125.4000000000001</v>
      </c>
      <c r="G114" s="40">
        <f>SUM(G115)</f>
        <v>1125.4000000000001</v>
      </c>
    </row>
    <row r="115" spans="1:10" ht="64.5" x14ac:dyDescent="0.25">
      <c r="A115" s="39" t="s">
        <v>155</v>
      </c>
      <c r="B115" s="29" t="s">
        <v>83</v>
      </c>
      <c r="C115" s="29" t="s">
        <v>84</v>
      </c>
      <c r="D115" s="29" t="s">
        <v>156</v>
      </c>
      <c r="E115" s="29"/>
      <c r="F115" s="40">
        <f>SUM(F116+F121+F124)</f>
        <v>1125.4000000000001</v>
      </c>
      <c r="G115" s="40">
        <f>SUM(G116+G121+G124)</f>
        <v>1125.4000000000001</v>
      </c>
    </row>
    <row r="116" spans="1:10" ht="39" x14ac:dyDescent="0.25">
      <c r="A116" s="39" t="s">
        <v>369</v>
      </c>
      <c r="B116" s="29" t="s">
        <v>83</v>
      </c>
      <c r="C116" s="29" t="s">
        <v>84</v>
      </c>
      <c r="D116" s="29" t="s">
        <v>157</v>
      </c>
      <c r="E116" s="29"/>
      <c r="F116" s="40">
        <f>SUM(F117+F119)</f>
        <v>1099.4000000000001</v>
      </c>
      <c r="G116" s="40">
        <f>SUM(G117+G119)</f>
        <v>1099.4000000000001</v>
      </c>
      <c r="J116" s="4"/>
    </row>
    <row r="117" spans="1:10" ht="77.25" x14ac:dyDescent="0.25">
      <c r="A117" s="39" t="s">
        <v>32</v>
      </c>
      <c r="B117" s="29" t="s">
        <v>83</v>
      </c>
      <c r="C117" s="29" t="s">
        <v>84</v>
      </c>
      <c r="D117" s="29" t="s">
        <v>157</v>
      </c>
      <c r="E117" s="29">
        <v>100</v>
      </c>
      <c r="F117" s="40">
        <f>F118</f>
        <v>981.2</v>
      </c>
      <c r="G117" s="40">
        <f>G118</f>
        <v>981.2</v>
      </c>
    </row>
    <row r="118" spans="1:10" ht="26.25" x14ac:dyDescent="0.25">
      <c r="A118" s="39" t="s">
        <v>33</v>
      </c>
      <c r="B118" s="29" t="s">
        <v>83</v>
      </c>
      <c r="C118" s="29" t="s">
        <v>84</v>
      </c>
      <c r="D118" s="29" t="s">
        <v>157</v>
      </c>
      <c r="E118" s="29">
        <v>120</v>
      </c>
      <c r="F118" s="40">
        <v>981.2</v>
      </c>
      <c r="G118" s="40">
        <v>981.2</v>
      </c>
      <c r="H118" s="10">
        <v>550694.64</v>
      </c>
    </row>
    <row r="119" spans="1:10" ht="39" x14ac:dyDescent="0.25">
      <c r="A119" s="39" t="s">
        <v>250</v>
      </c>
      <c r="B119" s="29" t="s">
        <v>83</v>
      </c>
      <c r="C119" s="29" t="s">
        <v>84</v>
      </c>
      <c r="D119" s="29" t="s">
        <v>157</v>
      </c>
      <c r="E119" s="29" t="s">
        <v>94</v>
      </c>
      <c r="F119" s="40">
        <f>F120</f>
        <v>118.2</v>
      </c>
      <c r="G119" s="40">
        <f>G120</f>
        <v>118.2</v>
      </c>
    </row>
    <row r="120" spans="1:10" ht="39" x14ac:dyDescent="0.25">
      <c r="A120" s="39" t="s">
        <v>37</v>
      </c>
      <c r="B120" s="29" t="s">
        <v>83</v>
      </c>
      <c r="C120" s="29" t="s">
        <v>84</v>
      </c>
      <c r="D120" s="29" t="s">
        <v>157</v>
      </c>
      <c r="E120" s="29" t="s">
        <v>95</v>
      </c>
      <c r="F120" s="40">
        <v>118.2</v>
      </c>
      <c r="G120" s="40">
        <v>118.2</v>
      </c>
    </row>
    <row r="121" spans="1:10" ht="64.5" x14ac:dyDescent="0.25">
      <c r="A121" s="11" t="s">
        <v>480</v>
      </c>
      <c r="B121" s="12" t="s">
        <v>83</v>
      </c>
      <c r="C121" s="12" t="s">
        <v>84</v>
      </c>
      <c r="D121" s="12" t="s">
        <v>481</v>
      </c>
      <c r="E121" s="12"/>
      <c r="F121" s="40">
        <f>F122</f>
        <v>0</v>
      </c>
      <c r="G121" s="40">
        <f>G122</f>
        <v>0</v>
      </c>
    </row>
    <row r="122" spans="1:10" ht="77.25" x14ac:dyDescent="0.25">
      <c r="A122" s="11" t="s">
        <v>32</v>
      </c>
      <c r="B122" s="12" t="s">
        <v>83</v>
      </c>
      <c r="C122" s="12" t="s">
        <v>84</v>
      </c>
      <c r="D122" s="12" t="s">
        <v>481</v>
      </c>
      <c r="E122" s="12" t="s">
        <v>92</v>
      </c>
      <c r="F122" s="40">
        <f>F123</f>
        <v>0</v>
      </c>
      <c r="G122" s="40">
        <f>G123</f>
        <v>0</v>
      </c>
    </row>
    <row r="123" spans="1:10" ht="26.25" x14ac:dyDescent="0.25">
      <c r="A123" s="11" t="s">
        <v>33</v>
      </c>
      <c r="B123" s="12" t="s">
        <v>83</v>
      </c>
      <c r="C123" s="12" t="s">
        <v>84</v>
      </c>
      <c r="D123" s="12" t="s">
        <v>481</v>
      </c>
      <c r="E123" s="12" t="s">
        <v>93</v>
      </c>
      <c r="F123" s="14">
        <v>0</v>
      </c>
      <c r="G123" s="14">
        <v>0</v>
      </c>
    </row>
    <row r="124" spans="1:10" ht="51.75" x14ac:dyDescent="0.25">
      <c r="A124" s="39" t="s">
        <v>323</v>
      </c>
      <c r="B124" s="29" t="s">
        <v>83</v>
      </c>
      <c r="C124" s="29" t="s">
        <v>84</v>
      </c>
      <c r="D124" s="29" t="s">
        <v>324</v>
      </c>
      <c r="E124" s="29"/>
      <c r="F124" s="40">
        <f>F125</f>
        <v>26</v>
      </c>
      <c r="G124" s="40">
        <f>G125</f>
        <v>26</v>
      </c>
    </row>
    <row r="125" spans="1:10" ht="77.25" x14ac:dyDescent="0.25">
      <c r="A125" s="39" t="s">
        <v>32</v>
      </c>
      <c r="B125" s="29" t="s">
        <v>83</v>
      </c>
      <c r="C125" s="29" t="s">
        <v>84</v>
      </c>
      <c r="D125" s="29" t="s">
        <v>324</v>
      </c>
      <c r="E125" s="29" t="s">
        <v>92</v>
      </c>
      <c r="F125" s="40">
        <f>F126</f>
        <v>26</v>
      </c>
      <c r="G125" s="40">
        <f>G126</f>
        <v>26</v>
      </c>
    </row>
    <row r="126" spans="1:10" ht="26.25" x14ac:dyDescent="0.25">
      <c r="A126" s="39" t="s">
        <v>33</v>
      </c>
      <c r="B126" s="29" t="s">
        <v>83</v>
      </c>
      <c r="C126" s="29" t="s">
        <v>84</v>
      </c>
      <c r="D126" s="29" t="s">
        <v>324</v>
      </c>
      <c r="E126" s="29" t="s">
        <v>93</v>
      </c>
      <c r="F126" s="40">
        <v>26</v>
      </c>
      <c r="G126" s="40">
        <v>26</v>
      </c>
    </row>
    <row r="127" spans="1:10" ht="51.75" x14ac:dyDescent="0.25">
      <c r="A127" s="34" t="s">
        <v>317</v>
      </c>
      <c r="B127" s="37" t="s">
        <v>83</v>
      </c>
      <c r="C127" s="37" t="s">
        <v>318</v>
      </c>
      <c r="D127" s="37"/>
      <c r="E127" s="37"/>
      <c r="F127" s="38">
        <f>SUM(F128)</f>
        <v>2754.1</v>
      </c>
      <c r="G127" s="38">
        <f>SUM(G128)</f>
        <v>2754.1</v>
      </c>
    </row>
    <row r="128" spans="1:10" ht="26.25" x14ac:dyDescent="0.25">
      <c r="A128" s="39" t="s">
        <v>52</v>
      </c>
      <c r="B128" s="29" t="s">
        <v>83</v>
      </c>
      <c r="C128" s="29" t="s">
        <v>318</v>
      </c>
      <c r="D128" s="29" t="s">
        <v>217</v>
      </c>
      <c r="E128" s="29"/>
      <c r="F128" s="40">
        <f>SUM(F129)</f>
        <v>2754.1</v>
      </c>
      <c r="G128" s="40">
        <f>SUM(G129)</f>
        <v>2754.1</v>
      </c>
    </row>
    <row r="129" spans="1:8" ht="64.5" x14ac:dyDescent="0.25">
      <c r="A129" s="39" t="s">
        <v>218</v>
      </c>
      <c r="B129" s="29" t="s">
        <v>83</v>
      </c>
      <c r="C129" s="29" t="s">
        <v>318</v>
      </c>
      <c r="D129" s="29" t="s">
        <v>219</v>
      </c>
      <c r="E129" s="29"/>
      <c r="F129" s="40">
        <f>SUM(F130+F134+F138+F142+F146)</f>
        <v>2754.1</v>
      </c>
      <c r="G129" s="40">
        <f>SUM(G130+G134+G138+G142+G146)</f>
        <v>2754.1</v>
      </c>
    </row>
    <row r="130" spans="1:8" ht="39" x14ac:dyDescent="0.25">
      <c r="A130" s="39" t="s">
        <v>220</v>
      </c>
      <c r="B130" s="29" t="s">
        <v>83</v>
      </c>
      <c r="C130" s="29" t="s">
        <v>318</v>
      </c>
      <c r="D130" s="29" t="s">
        <v>221</v>
      </c>
      <c r="E130" s="29"/>
      <c r="F130" s="40">
        <f t="shared" ref="F130:G132" si="11">SUM(F131)</f>
        <v>9.3000000000000007</v>
      </c>
      <c r="G130" s="40">
        <f t="shared" si="11"/>
        <v>9.3000000000000007</v>
      </c>
    </row>
    <row r="131" spans="1:8" x14ac:dyDescent="0.25">
      <c r="A131" s="39" t="s">
        <v>125</v>
      </c>
      <c r="B131" s="29" t="s">
        <v>83</v>
      </c>
      <c r="C131" s="29" t="s">
        <v>318</v>
      </c>
      <c r="D131" s="29" t="s">
        <v>222</v>
      </c>
      <c r="E131" s="29"/>
      <c r="F131" s="40">
        <f t="shared" si="11"/>
        <v>9.3000000000000007</v>
      </c>
      <c r="G131" s="40">
        <f t="shared" si="11"/>
        <v>9.3000000000000007</v>
      </c>
    </row>
    <row r="132" spans="1:8" ht="39" x14ac:dyDescent="0.25">
      <c r="A132" s="39" t="s">
        <v>250</v>
      </c>
      <c r="B132" s="29" t="s">
        <v>83</v>
      </c>
      <c r="C132" s="29" t="s">
        <v>318</v>
      </c>
      <c r="D132" s="29" t="s">
        <v>222</v>
      </c>
      <c r="E132" s="29" t="s">
        <v>94</v>
      </c>
      <c r="F132" s="40">
        <f t="shared" si="11"/>
        <v>9.3000000000000007</v>
      </c>
      <c r="G132" s="40">
        <f t="shared" si="11"/>
        <v>9.3000000000000007</v>
      </c>
    </row>
    <row r="133" spans="1:8" ht="39" x14ac:dyDescent="0.25">
      <c r="A133" s="39" t="s">
        <v>37</v>
      </c>
      <c r="B133" s="29" t="s">
        <v>83</v>
      </c>
      <c r="C133" s="29" t="s">
        <v>318</v>
      </c>
      <c r="D133" s="29" t="s">
        <v>222</v>
      </c>
      <c r="E133" s="29" t="s">
        <v>95</v>
      </c>
      <c r="F133" s="40">
        <v>9.3000000000000007</v>
      </c>
      <c r="G133" s="40">
        <v>9.3000000000000007</v>
      </c>
      <c r="H133" s="10">
        <v>33746.51</v>
      </c>
    </row>
    <row r="134" spans="1:8" ht="39" x14ac:dyDescent="0.25">
      <c r="A134" s="39" t="s">
        <v>223</v>
      </c>
      <c r="B134" s="29" t="s">
        <v>83</v>
      </c>
      <c r="C134" s="29" t="s">
        <v>318</v>
      </c>
      <c r="D134" s="29" t="s">
        <v>224</v>
      </c>
      <c r="E134" s="29"/>
      <c r="F134" s="40">
        <f t="shared" ref="F134:G136" si="12">SUM(F135)</f>
        <v>374.9</v>
      </c>
      <c r="G134" s="40">
        <f t="shared" si="12"/>
        <v>374.9</v>
      </c>
    </row>
    <row r="135" spans="1:8" x14ac:dyDescent="0.25">
      <c r="A135" s="39" t="s">
        <v>125</v>
      </c>
      <c r="B135" s="29" t="s">
        <v>83</v>
      </c>
      <c r="C135" s="29" t="s">
        <v>318</v>
      </c>
      <c r="D135" s="29" t="s">
        <v>225</v>
      </c>
      <c r="E135" s="29"/>
      <c r="F135" s="40">
        <f t="shared" si="12"/>
        <v>374.9</v>
      </c>
      <c r="G135" s="40">
        <f t="shared" si="12"/>
        <v>374.9</v>
      </c>
    </row>
    <row r="136" spans="1:8" ht="39" x14ac:dyDescent="0.25">
      <c r="A136" s="39" t="s">
        <v>250</v>
      </c>
      <c r="B136" s="29" t="s">
        <v>83</v>
      </c>
      <c r="C136" s="29" t="s">
        <v>318</v>
      </c>
      <c r="D136" s="29" t="s">
        <v>225</v>
      </c>
      <c r="E136" s="29" t="s">
        <v>94</v>
      </c>
      <c r="F136" s="40">
        <f t="shared" si="12"/>
        <v>374.9</v>
      </c>
      <c r="G136" s="40">
        <f t="shared" si="12"/>
        <v>374.9</v>
      </c>
    </row>
    <row r="137" spans="1:8" ht="39" x14ac:dyDescent="0.25">
      <c r="A137" s="39" t="s">
        <v>37</v>
      </c>
      <c r="B137" s="29" t="s">
        <v>83</v>
      </c>
      <c r="C137" s="29" t="s">
        <v>318</v>
      </c>
      <c r="D137" s="29" t="s">
        <v>225</v>
      </c>
      <c r="E137" s="29" t="s">
        <v>95</v>
      </c>
      <c r="F137" s="40">
        <f>376.7-1.8</f>
        <v>374.9</v>
      </c>
      <c r="G137" s="40">
        <f>376.7-1.8</f>
        <v>374.9</v>
      </c>
      <c r="H137" s="10">
        <v>376760.43</v>
      </c>
    </row>
    <row r="138" spans="1:8" ht="64.5" x14ac:dyDescent="0.25">
      <c r="A138" s="39" t="s">
        <v>229</v>
      </c>
      <c r="B138" s="29" t="s">
        <v>83</v>
      </c>
      <c r="C138" s="29" t="s">
        <v>318</v>
      </c>
      <c r="D138" s="29" t="s">
        <v>231</v>
      </c>
      <c r="E138" s="29"/>
      <c r="F138" s="40">
        <f>SUM(F139)</f>
        <v>1492.3</v>
      </c>
      <c r="G138" s="40">
        <f>SUM(G139)</f>
        <v>1492.3</v>
      </c>
    </row>
    <row r="139" spans="1:8" ht="51.75" x14ac:dyDescent="0.25">
      <c r="A139" s="42" t="s">
        <v>452</v>
      </c>
      <c r="B139" s="29" t="s">
        <v>83</v>
      </c>
      <c r="C139" s="29" t="s">
        <v>318</v>
      </c>
      <c r="D139" s="29" t="s">
        <v>453</v>
      </c>
      <c r="E139" s="29"/>
      <c r="F139" s="40">
        <f>F140</f>
        <v>1492.3</v>
      </c>
      <c r="G139" s="40">
        <f>G140</f>
        <v>1492.3</v>
      </c>
    </row>
    <row r="140" spans="1:8" x14ac:dyDescent="0.25">
      <c r="A140" s="39" t="s">
        <v>43</v>
      </c>
      <c r="B140" s="29" t="s">
        <v>83</v>
      </c>
      <c r="C140" s="29" t="s">
        <v>318</v>
      </c>
      <c r="D140" s="29" t="s">
        <v>453</v>
      </c>
      <c r="E140" s="29" t="s">
        <v>109</v>
      </c>
      <c r="F140" s="40">
        <f>F141</f>
        <v>1492.3</v>
      </c>
      <c r="G140" s="40">
        <f>G141</f>
        <v>1492.3</v>
      </c>
    </row>
    <row r="141" spans="1:8" ht="64.5" x14ac:dyDescent="0.25">
      <c r="A141" s="39" t="s">
        <v>477</v>
      </c>
      <c r="B141" s="29" t="s">
        <v>83</v>
      </c>
      <c r="C141" s="29" t="s">
        <v>318</v>
      </c>
      <c r="D141" s="29" t="s">
        <v>453</v>
      </c>
      <c r="E141" s="29" t="s">
        <v>189</v>
      </c>
      <c r="F141" s="40">
        <v>1492.3</v>
      </c>
      <c r="G141" s="40">
        <v>1492.3</v>
      </c>
    </row>
    <row r="142" spans="1:8" ht="26.25" x14ac:dyDescent="0.25">
      <c r="A142" s="39" t="s">
        <v>230</v>
      </c>
      <c r="B142" s="29" t="s">
        <v>83</v>
      </c>
      <c r="C142" s="29" t="s">
        <v>318</v>
      </c>
      <c r="D142" s="29" t="s">
        <v>245</v>
      </c>
      <c r="E142" s="29"/>
      <c r="F142" s="40">
        <f t="shared" ref="F142:G144" si="13">SUM(F143)</f>
        <v>63.7</v>
      </c>
      <c r="G142" s="40">
        <f t="shared" si="13"/>
        <v>63.7</v>
      </c>
    </row>
    <row r="143" spans="1:8" x14ac:dyDescent="0.25">
      <c r="A143" s="39" t="s">
        <v>125</v>
      </c>
      <c r="B143" s="29" t="s">
        <v>83</v>
      </c>
      <c r="C143" s="29" t="s">
        <v>318</v>
      </c>
      <c r="D143" s="29" t="s">
        <v>246</v>
      </c>
      <c r="E143" s="29"/>
      <c r="F143" s="40">
        <f t="shared" si="13"/>
        <v>63.7</v>
      </c>
      <c r="G143" s="40">
        <f t="shared" si="13"/>
        <v>63.7</v>
      </c>
    </row>
    <row r="144" spans="1:8" ht="39" x14ac:dyDescent="0.25">
      <c r="A144" s="39" t="s">
        <v>250</v>
      </c>
      <c r="B144" s="29" t="s">
        <v>83</v>
      </c>
      <c r="C144" s="29" t="s">
        <v>318</v>
      </c>
      <c r="D144" s="29" t="s">
        <v>246</v>
      </c>
      <c r="E144" s="29" t="s">
        <v>94</v>
      </c>
      <c r="F144" s="40">
        <f t="shared" si="13"/>
        <v>63.7</v>
      </c>
      <c r="G144" s="40">
        <f t="shared" si="13"/>
        <v>63.7</v>
      </c>
    </row>
    <row r="145" spans="1:8" ht="39" x14ac:dyDescent="0.25">
      <c r="A145" s="39" t="s">
        <v>37</v>
      </c>
      <c r="B145" s="29" t="s">
        <v>83</v>
      </c>
      <c r="C145" s="29" t="s">
        <v>318</v>
      </c>
      <c r="D145" s="29" t="s">
        <v>246</v>
      </c>
      <c r="E145" s="29" t="s">
        <v>95</v>
      </c>
      <c r="F145" s="40">
        <v>63.7</v>
      </c>
      <c r="G145" s="40">
        <v>63.7</v>
      </c>
      <c r="H145" s="10">
        <v>25800</v>
      </c>
    </row>
    <row r="146" spans="1:8" ht="51.75" x14ac:dyDescent="0.25">
      <c r="A146" s="39" t="s">
        <v>301</v>
      </c>
      <c r="B146" s="29" t="s">
        <v>83</v>
      </c>
      <c r="C146" s="29" t="s">
        <v>318</v>
      </c>
      <c r="D146" s="29" t="s">
        <v>266</v>
      </c>
      <c r="E146" s="29"/>
      <c r="F146" s="40">
        <f t="shared" ref="F146:G148" si="14">SUM(F147)</f>
        <v>813.9</v>
      </c>
      <c r="G146" s="40">
        <f t="shared" si="14"/>
        <v>813.9</v>
      </c>
    </row>
    <row r="147" spans="1:8" x14ac:dyDescent="0.25">
      <c r="A147" s="39" t="s">
        <v>125</v>
      </c>
      <c r="B147" s="29" t="s">
        <v>83</v>
      </c>
      <c r="C147" s="29" t="s">
        <v>318</v>
      </c>
      <c r="D147" s="29" t="s">
        <v>267</v>
      </c>
      <c r="E147" s="29"/>
      <c r="F147" s="40">
        <f t="shared" si="14"/>
        <v>813.9</v>
      </c>
      <c r="G147" s="40">
        <f t="shared" si="14"/>
        <v>813.9</v>
      </c>
    </row>
    <row r="148" spans="1:8" ht="39" x14ac:dyDescent="0.25">
      <c r="A148" s="39" t="s">
        <v>250</v>
      </c>
      <c r="B148" s="29" t="s">
        <v>83</v>
      </c>
      <c r="C148" s="29" t="s">
        <v>318</v>
      </c>
      <c r="D148" s="29" t="s">
        <v>267</v>
      </c>
      <c r="E148" s="29" t="s">
        <v>94</v>
      </c>
      <c r="F148" s="40">
        <f t="shared" si="14"/>
        <v>813.9</v>
      </c>
      <c r="G148" s="40">
        <f t="shared" si="14"/>
        <v>813.9</v>
      </c>
    </row>
    <row r="149" spans="1:8" ht="39" x14ac:dyDescent="0.25">
      <c r="A149" s="39" t="s">
        <v>37</v>
      </c>
      <c r="B149" s="29" t="s">
        <v>83</v>
      </c>
      <c r="C149" s="29" t="s">
        <v>318</v>
      </c>
      <c r="D149" s="29" t="s">
        <v>267</v>
      </c>
      <c r="E149" s="29" t="s">
        <v>95</v>
      </c>
      <c r="F149" s="40">
        <f>818-4.1</f>
        <v>813.9</v>
      </c>
      <c r="G149" s="40">
        <f>818-4.1</f>
        <v>813.9</v>
      </c>
      <c r="H149" s="10">
        <v>422363.3</v>
      </c>
    </row>
    <row r="150" spans="1:8" ht="39" x14ac:dyDescent="0.25">
      <c r="A150" s="34" t="s">
        <v>55</v>
      </c>
      <c r="B150" s="37" t="s">
        <v>83</v>
      </c>
      <c r="C150" s="37">
        <v>14</v>
      </c>
      <c r="D150" s="37"/>
      <c r="E150" s="37"/>
      <c r="F150" s="38">
        <f>F151</f>
        <v>1168.6000000000001</v>
      </c>
      <c r="G150" s="38">
        <f>G151</f>
        <v>1168.4000000000001</v>
      </c>
    </row>
    <row r="151" spans="1:8" ht="26.25" x14ac:dyDescent="0.25">
      <c r="A151" s="39" t="s">
        <v>52</v>
      </c>
      <c r="B151" s="29" t="s">
        <v>83</v>
      </c>
      <c r="C151" s="29">
        <v>14</v>
      </c>
      <c r="D151" s="29" t="s">
        <v>217</v>
      </c>
      <c r="E151" s="29"/>
      <c r="F151" s="40">
        <f>SUM(F152+F157)</f>
        <v>1168.6000000000001</v>
      </c>
      <c r="G151" s="40">
        <f>SUM(G152+G157)</f>
        <v>1168.4000000000001</v>
      </c>
    </row>
    <row r="152" spans="1:8" ht="39" x14ac:dyDescent="0.25">
      <c r="A152" s="39" t="s">
        <v>232</v>
      </c>
      <c r="B152" s="29" t="s">
        <v>83</v>
      </c>
      <c r="C152" s="29" t="s">
        <v>96</v>
      </c>
      <c r="D152" s="29" t="s">
        <v>234</v>
      </c>
      <c r="E152" s="29"/>
      <c r="F152" s="40">
        <f>SUM(F153)</f>
        <v>3.4</v>
      </c>
      <c r="G152" s="40">
        <f>SUM(G153)</f>
        <v>3.4</v>
      </c>
    </row>
    <row r="153" spans="1:8" ht="39" x14ac:dyDescent="0.25">
      <c r="A153" s="39" t="s">
        <v>233</v>
      </c>
      <c r="B153" s="29" t="s">
        <v>83</v>
      </c>
      <c r="C153" s="29" t="s">
        <v>96</v>
      </c>
      <c r="D153" s="29" t="s">
        <v>253</v>
      </c>
      <c r="E153" s="29"/>
      <c r="F153" s="40">
        <f t="shared" ref="F153:G155" si="15">SUM(F154)</f>
        <v>3.4</v>
      </c>
      <c r="G153" s="40">
        <f t="shared" si="15"/>
        <v>3.4</v>
      </c>
    </row>
    <row r="154" spans="1:8" x14ac:dyDescent="0.25">
      <c r="A154" s="39" t="s">
        <v>125</v>
      </c>
      <c r="B154" s="29" t="s">
        <v>83</v>
      </c>
      <c r="C154" s="29" t="s">
        <v>96</v>
      </c>
      <c r="D154" s="29" t="s">
        <v>274</v>
      </c>
      <c r="E154" s="29"/>
      <c r="F154" s="40">
        <f t="shared" si="15"/>
        <v>3.4</v>
      </c>
      <c r="G154" s="40">
        <f t="shared" si="15"/>
        <v>3.4</v>
      </c>
    </row>
    <row r="155" spans="1:8" ht="39" x14ac:dyDescent="0.25">
      <c r="A155" s="39" t="s">
        <v>250</v>
      </c>
      <c r="B155" s="29" t="s">
        <v>83</v>
      </c>
      <c r="C155" s="29" t="s">
        <v>96</v>
      </c>
      <c r="D155" s="29" t="s">
        <v>274</v>
      </c>
      <c r="E155" s="29" t="s">
        <v>94</v>
      </c>
      <c r="F155" s="40">
        <f t="shared" si="15"/>
        <v>3.4</v>
      </c>
      <c r="G155" s="40">
        <f t="shared" si="15"/>
        <v>3.4</v>
      </c>
    </row>
    <row r="156" spans="1:8" ht="39" x14ac:dyDescent="0.25">
      <c r="A156" s="39" t="s">
        <v>37</v>
      </c>
      <c r="B156" s="29" t="s">
        <v>83</v>
      </c>
      <c r="C156" s="29" t="s">
        <v>96</v>
      </c>
      <c r="D156" s="29" t="s">
        <v>274</v>
      </c>
      <c r="E156" s="29" t="s">
        <v>95</v>
      </c>
      <c r="F156" s="40">
        <v>3.4</v>
      </c>
      <c r="G156" s="40">
        <v>3.4</v>
      </c>
      <c r="H156" s="10">
        <v>7016.67</v>
      </c>
    </row>
    <row r="157" spans="1:8" ht="39" x14ac:dyDescent="0.25">
      <c r="A157" s="39" t="s">
        <v>235</v>
      </c>
      <c r="B157" s="29" t="s">
        <v>83</v>
      </c>
      <c r="C157" s="29" t="s">
        <v>96</v>
      </c>
      <c r="D157" s="29" t="s">
        <v>236</v>
      </c>
      <c r="E157" s="29"/>
      <c r="F157" s="40">
        <f>SUM(F158+F162)</f>
        <v>1165.2</v>
      </c>
      <c r="G157" s="40">
        <f>SUM(G158+G162)</f>
        <v>1165</v>
      </c>
    </row>
    <row r="158" spans="1:8" ht="64.5" x14ac:dyDescent="0.25">
      <c r="A158" s="39" t="s">
        <v>261</v>
      </c>
      <c r="B158" s="29" t="s">
        <v>83</v>
      </c>
      <c r="C158" s="29" t="s">
        <v>96</v>
      </c>
      <c r="D158" s="29" t="s">
        <v>262</v>
      </c>
      <c r="E158" s="29"/>
      <c r="F158" s="40">
        <f t="shared" ref="F158:G160" si="16">SUM(F159)</f>
        <v>988</v>
      </c>
      <c r="G158" s="40">
        <f t="shared" si="16"/>
        <v>988</v>
      </c>
    </row>
    <row r="159" spans="1:8" x14ac:dyDescent="0.25">
      <c r="A159" s="39" t="s">
        <v>125</v>
      </c>
      <c r="B159" s="29" t="s">
        <v>83</v>
      </c>
      <c r="C159" s="29" t="s">
        <v>96</v>
      </c>
      <c r="D159" s="29" t="s">
        <v>263</v>
      </c>
      <c r="E159" s="29"/>
      <c r="F159" s="40">
        <f t="shared" si="16"/>
        <v>988</v>
      </c>
      <c r="G159" s="40">
        <f t="shared" si="16"/>
        <v>988</v>
      </c>
    </row>
    <row r="160" spans="1:8" ht="39" x14ac:dyDescent="0.25">
      <c r="A160" s="39" t="s">
        <v>250</v>
      </c>
      <c r="B160" s="29" t="s">
        <v>83</v>
      </c>
      <c r="C160" s="29" t="s">
        <v>96</v>
      </c>
      <c r="D160" s="29" t="s">
        <v>263</v>
      </c>
      <c r="E160" s="29" t="s">
        <v>94</v>
      </c>
      <c r="F160" s="40">
        <f t="shared" si="16"/>
        <v>988</v>
      </c>
      <c r="G160" s="40">
        <f t="shared" si="16"/>
        <v>988</v>
      </c>
    </row>
    <row r="161" spans="1:8" ht="39" x14ac:dyDescent="0.25">
      <c r="A161" s="39" t="s">
        <v>37</v>
      </c>
      <c r="B161" s="29" t="s">
        <v>83</v>
      </c>
      <c r="C161" s="29" t="s">
        <v>96</v>
      </c>
      <c r="D161" s="29" t="s">
        <v>263</v>
      </c>
      <c r="E161" s="29" t="s">
        <v>95</v>
      </c>
      <c r="F161" s="40">
        <v>988</v>
      </c>
      <c r="G161" s="40">
        <v>988</v>
      </c>
      <c r="H161" s="10">
        <v>1581074.48</v>
      </c>
    </row>
    <row r="162" spans="1:8" ht="51.75" x14ac:dyDescent="0.25">
      <c r="A162" s="39" t="s">
        <v>302</v>
      </c>
      <c r="B162" s="29" t="s">
        <v>83</v>
      </c>
      <c r="C162" s="29" t="s">
        <v>96</v>
      </c>
      <c r="D162" s="29" t="s">
        <v>276</v>
      </c>
      <c r="E162" s="29"/>
      <c r="F162" s="40">
        <f>F163+F166</f>
        <v>177.2</v>
      </c>
      <c r="G162" s="40">
        <f>G163+G166</f>
        <v>177</v>
      </c>
    </row>
    <row r="163" spans="1:8" ht="26.25" x14ac:dyDescent="0.25">
      <c r="A163" s="39" t="s">
        <v>370</v>
      </c>
      <c r="B163" s="29" t="s">
        <v>83</v>
      </c>
      <c r="C163" s="29" t="s">
        <v>96</v>
      </c>
      <c r="D163" s="29" t="s">
        <v>303</v>
      </c>
      <c r="E163" s="29"/>
      <c r="F163" s="40">
        <f>F164</f>
        <v>82.8</v>
      </c>
      <c r="G163" s="40">
        <f>G164</f>
        <v>82.6</v>
      </c>
    </row>
    <row r="164" spans="1:8" ht="77.25" x14ac:dyDescent="0.25">
      <c r="A164" s="39" t="s">
        <v>32</v>
      </c>
      <c r="B164" s="29" t="s">
        <v>83</v>
      </c>
      <c r="C164" s="29" t="s">
        <v>96</v>
      </c>
      <c r="D164" s="29" t="s">
        <v>303</v>
      </c>
      <c r="E164" s="29" t="s">
        <v>92</v>
      </c>
      <c r="F164" s="40">
        <f>F165</f>
        <v>82.8</v>
      </c>
      <c r="G164" s="40">
        <f>G165</f>
        <v>82.6</v>
      </c>
    </row>
    <row r="165" spans="1:8" ht="26.25" x14ac:dyDescent="0.25">
      <c r="A165" s="39" t="s">
        <v>33</v>
      </c>
      <c r="B165" s="29" t="s">
        <v>83</v>
      </c>
      <c r="C165" s="29" t="s">
        <v>96</v>
      </c>
      <c r="D165" s="29" t="s">
        <v>303</v>
      </c>
      <c r="E165" s="29" t="s">
        <v>93</v>
      </c>
      <c r="F165" s="40">
        <v>82.8</v>
      </c>
      <c r="G165" s="40">
        <v>82.6</v>
      </c>
    </row>
    <row r="166" spans="1:8" ht="26.25" x14ac:dyDescent="0.25">
      <c r="A166" s="39" t="s">
        <v>371</v>
      </c>
      <c r="B166" s="29" t="s">
        <v>83</v>
      </c>
      <c r="C166" s="29" t="s">
        <v>96</v>
      </c>
      <c r="D166" s="29" t="s">
        <v>304</v>
      </c>
      <c r="E166" s="29"/>
      <c r="F166" s="40">
        <f>F167</f>
        <v>94.4</v>
      </c>
      <c r="G166" s="40">
        <f>G167</f>
        <v>94.4</v>
      </c>
    </row>
    <row r="167" spans="1:8" ht="77.25" x14ac:dyDescent="0.25">
      <c r="A167" s="39" t="s">
        <v>32</v>
      </c>
      <c r="B167" s="29" t="s">
        <v>83</v>
      </c>
      <c r="C167" s="29" t="s">
        <v>96</v>
      </c>
      <c r="D167" s="29" t="s">
        <v>304</v>
      </c>
      <c r="E167" s="29" t="s">
        <v>92</v>
      </c>
      <c r="F167" s="40">
        <f>F168</f>
        <v>94.4</v>
      </c>
      <c r="G167" s="40">
        <f>G168</f>
        <v>94.4</v>
      </c>
    </row>
    <row r="168" spans="1:8" ht="26.25" x14ac:dyDescent="0.25">
      <c r="A168" s="39" t="s">
        <v>33</v>
      </c>
      <c r="B168" s="29" t="s">
        <v>83</v>
      </c>
      <c r="C168" s="29" t="s">
        <v>96</v>
      </c>
      <c r="D168" s="29" t="s">
        <v>304</v>
      </c>
      <c r="E168" s="29" t="s">
        <v>93</v>
      </c>
      <c r="F168" s="40">
        <v>94.4</v>
      </c>
      <c r="G168" s="40">
        <v>94.4</v>
      </c>
    </row>
    <row r="169" spans="1:8" x14ac:dyDescent="0.25">
      <c r="A169" s="34" t="s">
        <v>56</v>
      </c>
      <c r="B169" s="37" t="s">
        <v>84</v>
      </c>
      <c r="C169" s="37"/>
      <c r="D169" s="37"/>
      <c r="E169" s="37"/>
      <c r="F169" s="38">
        <f>F170+F177+F195</f>
        <v>43376.2</v>
      </c>
      <c r="G169" s="38">
        <f>G170+G177+G195</f>
        <v>43421.2</v>
      </c>
    </row>
    <row r="170" spans="1:8" x14ac:dyDescent="0.25">
      <c r="A170" s="34" t="s">
        <v>57</v>
      </c>
      <c r="B170" s="37" t="s">
        <v>84</v>
      </c>
      <c r="C170" s="37" t="s">
        <v>86</v>
      </c>
      <c r="D170" s="37"/>
      <c r="E170" s="37"/>
      <c r="F170" s="38">
        <f>F171</f>
        <v>1896.7</v>
      </c>
      <c r="G170" s="38">
        <f>G171</f>
        <v>1896.7</v>
      </c>
    </row>
    <row r="171" spans="1:8" ht="39" x14ac:dyDescent="0.25">
      <c r="A171" s="39" t="s">
        <v>58</v>
      </c>
      <c r="B171" s="29" t="s">
        <v>84</v>
      </c>
      <c r="C171" s="29" t="s">
        <v>86</v>
      </c>
      <c r="D171" s="29" t="s">
        <v>176</v>
      </c>
      <c r="E171" s="29"/>
      <c r="F171" s="40">
        <f t="shared" ref="F171:G175" si="17">SUM(F172)</f>
        <v>1896.7</v>
      </c>
      <c r="G171" s="40">
        <f t="shared" si="17"/>
        <v>1896.7</v>
      </c>
    </row>
    <row r="172" spans="1:8" ht="26.25" x14ac:dyDescent="0.25">
      <c r="A172" s="39" t="s">
        <v>305</v>
      </c>
      <c r="B172" s="29" t="s">
        <v>84</v>
      </c>
      <c r="C172" s="29" t="s">
        <v>86</v>
      </c>
      <c r="D172" s="29" t="s">
        <v>187</v>
      </c>
      <c r="E172" s="29"/>
      <c r="F172" s="40">
        <f t="shared" si="17"/>
        <v>1896.7</v>
      </c>
      <c r="G172" s="40">
        <f t="shared" si="17"/>
        <v>1896.7</v>
      </c>
    </row>
    <row r="173" spans="1:8" ht="51.75" x14ac:dyDescent="0.25">
      <c r="A173" s="39" t="s">
        <v>306</v>
      </c>
      <c r="B173" s="29" t="s">
        <v>84</v>
      </c>
      <c r="C173" s="29" t="s">
        <v>86</v>
      </c>
      <c r="D173" s="29" t="s">
        <v>188</v>
      </c>
      <c r="E173" s="29"/>
      <c r="F173" s="40">
        <f t="shared" si="17"/>
        <v>1896.7</v>
      </c>
      <c r="G173" s="40">
        <f t="shared" si="17"/>
        <v>1896.7</v>
      </c>
    </row>
    <row r="174" spans="1:8" x14ac:dyDescent="0.25">
      <c r="A174" s="39" t="s">
        <v>125</v>
      </c>
      <c r="B174" s="29" t="s">
        <v>84</v>
      </c>
      <c r="C174" s="29" t="s">
        <v>86</v>
      </c>
      <c r="D174" s="29" t="s">
        <v>268</v>
      </c>
      <c r="E174" s="29"/>
      <c r="F174" s="40">
        <f t="shared" si="17"/>
        <v>1896.7</v>
      </c>
      <c r="G174" s="40">
        <f t="shared" si="17"/>
        <v>1896.7</v>
      </c>
    </row>
    <row r="175" spans="1:8" ht="39" x14ac:dyDescent="0.25">
      <c r="A175" s="39" t="s">
        <v>250</v>
      </c>
      <c r="B175" s="29" t="s">
        <v>84</v>
      </c>
      <c r="C175" s="29" t="s">
        <v>86</v>
      </c>
      <c r="D175" s="29" t="s">
        <v>268</v>
      </c>
      <c r="E175" s="29" t="s">
        <v>94</v>
      </c>
      <c r="F175" s="40">
        <f t="shared" si="17"/>
        <v>1896.7</v>
      </c>
      <c r="G175" s="40">
        <f t="shared" si="17"/>
        <v>1896.7</v>
      </c>
    </row>
    <row r="176" spans="1:8" ht="39" x14ac:dyDescent="0.25">
      <c r="A176" s="39" t="s">
        <v>37</v>
      </c>
      <c r="B176" s="29" t="s">
        <v>84</v>
      </c>
      <c r="C176" s="29" t="s">
        <v>86</v>
      </c>
      <c r="D176" s="29" t="s">
        <v>268</v>
      </c>
      <c r="E176" s="29" t="s">
        <v>95</v>
      </c>
      <c r="F176" s="40">
        <v>1896.7</v>
      </c>
      <c r="G176" s="40">
        <v>1896.7</v>
      </c>
      <c r="H176" s="10">
        <v>3426110.46</v>
      </c>
    </row>
    <row r="177" spans="1:8" x14ac:dyDescent="0.25">
      <c r="A177" s="34" t="s">
        <v>59</v>
      </c>
      <c r="B177" s="37" t="s">
        <v>84</v>
      </c>
      <c r="C177" s="37" t="s">
        <v>85</v>
      </c>
      <c r="D177" s="37"/>
      <c r="E177" s="37"/>
      <c r="F177" s="38">
        <f>SUM(F178)</f>
        <v>41319.5</v>
      </c>
      <c r="G177" s="38">
        <f>SUM(G178)</f>
        <v>41364.5</v>
      </c>
    </row>
    <row r="178" spans="1:8" ht="39" x14ac:dyDescent="0.25">
      <c r="A178" s="39" t="s">
        <v>58</v>
      </c>
      <c r="B178" s="29" t="s">
        <v>84</v>
      </c>
      <c r="C178" s="29" t="s">
        <v>85</v>
      </c>
      <c r="D178" s="29" t="s">
        <v>176</v>
      </c>
      <c r="E178" s="29"/>
      <c r="F178" s="40">
        <f>SUM(F179)</f>
        <v>41319.5</v>
      </c>
      <c r="G178" s="40">
        <f>SUM(G179)</f>
        <v>41364.5</v>
      </c>
    </row>
    <row r="179" spans="1:8" ht="26.25" x14ac:dyDescent="0.25">
      <c r="A179" s="39" t="s">
        <v>307</v>
      </c>
      <c r="B179" s="29" t="s">
        <v>84</v>
      </c>
      <c r="C179" s="29" t="s">
        <v>85</v>
      </c>
      <c r="D179" s="29" t="s">
        <v>177</v>
      </c>
      <c r="E179" s="29"/>
      <c r="F179" s="40">
        <f>SUM(F180+F184+F191)</f>
        <v>41319.5</v>
      </c>
      <c r="G179" s="40">
        <f>SUM(G180+G184+G191)</f>
        <v>41364.5</v>
      </c>
    </row>
    <row r="180" spans="1:8" ht="39" x14ac:dyDescent="0.25">
      <c r="A180" s="39" t="s">
        <v>178</v>
      </c>
      <c r="B180" s="29" t="s">
        <v>84</v>
      </c>
      <c r="C180" s="29" t="s">
        <v>85</v>
      </c>
      <c r="D180" s="29" t="s">
        <v>179</v>
      </c>
      <c r="E180" s="29"/>
      <c r="F180" s="40">
        <f>F181</f>
        <v>32416.5</v>
      </c>
      <c r="G180" s="40">
        <f>G181</f>
        <v>32416.5</v>
      </c>
    </row>
    <row r="181" spans="1:8" x14ac:dyDescent="0.25">
      <c r="A181" s="39" t="s">
        <v>125</v>
      </c>
      <c r="B181" s="29" t="s">
        <v>84</v>
      </c>
      <c r="C181" s="29" t="s">
        <v>85</v>
      </c>
      <c r="D181" s="29" t="s">
        <v>180</v>
      </c>
      <c r="E181" s="29"/>
      <c r="F181" s="40">
        <f>SUM(F182)</f>
        <v>32416.5</v>
      </c>
      <c r="G181" s="40">
        <f>SUM(G182)</f>
        <v>32416.5</v>
      </c>
    </row>
    <row r="182" spans="1:8" ht="39" x14ac:dyDescent="0.25">
      <c r="A182" s="39" t="s">
        <v>250</v>
      </c>
      <c r="B182" s="29" t="s">
        <v>84</v>
      </c>
      <c r="C182" s="29" t="s">
        <v>85</v>
      </c>
      <c r="D182" s="29" t="s">
        <v>180</v>
      </c>
      <c r="E182" s="29" t="s">
        <v>94</v>
      </c>
      <c r="F182" s="40">
        <f>SUM(F183)</f>
        <v>32416.5</v>
      </c>
      <c r="G182" s="40">
        <f>SUM(G183)</f>
        <v>32416.5</v>
      </c>
    </row>
    <row r="183" spans="1:8" ht="39" x14ac:dyDescent="0.25">
      <c r="A183" s="39" t="s">
        <v>37</v>
      </c>
      <c r="B183" s="29" t="s">
        <v>84</v>
      </c>
      <c r="C183" s="29" t="s">
        <v>85</v>
      </c>
      <c r="D183" s="29" t="s">
        <v>180</v>
      </c>
      <c r="E183" s="29" t="s">
        <v>95</v>
      </c>
      <c r="F183" s="40">
        <v>32416.5</v>
      </c>
      <c r="G183" s="40">
        <v>32416.5</v>
      </c>
      <c r="H183" s="10">
        <v>27506514</v>
      </c>
    </row>
    <row r="184" spans="1:8" ht="39" x14ac:dyDescent="0.25">
      <c r="A184" s="39" t="s">
        <v>181</v>
      </c>
      <c r="B184" s="29" t="s">
        <v>84</v>
      </c>
      <c r="C184" s="29" t="s">
        <v>85</v>
      </c>
      <c r="D184" s="29" t="s">
        <v>182</v>
      </c>
      <c r="E184" s="29"/>
      <c r="F184" s="40">
        <f>F185+F188</f>
        <v>6883</v>
      </c>
      <c r="G184" s="40">
        <f>G185+G188</f>
        <v>6928</v>
      </c>
    </row>
    <row r="185" spans="1:8" ht="64.5" x14ac:dyDescent="0.25">
      <c r="A185" s="39" t="s">
        <v>454</v>
      </c>
      <c r="B185" s="29" t="s">
        <v>84</v>
      </c>
      <c r="C185" s="29" t="s">
        <v>85</v>
      </c>
      <c r="D185" s="29" t="s">
        <v>455</v>
      </c>
      <c r="E185" s="29"/>
      <c r="F185" s="40">
        <f>F186</f>
        <v>897.5</v>
      </c>
      <c r="G185" s="40">
        <f>G186</f>
        <v>897.5</v>
      </c>
    </row>
    <row r="186" spans="1:8" x14ac:dyDescent="0.25">
      <c r="A186" s="39" t="s">
        <v>43</v>
      </c>
      <c r="B186" s="29" t="s">
        <v>84</v>
      </c>
      <c r="C186" s="29" t="s">
        <v>85</v>
      </c>
      <c r="D186" s="29" t="s">
        <v>455</v>
      </c>
      <c r="E186" s="29" t="s">
        <v>109</v>
      </c>
      <c r="F186" s="40">
        <f>F187</f>
        <v>897.5</v>
      </c>
      <c r="G186" s="40">
        <f>G187</f>
        <v>897.5</v>
      </c>
    </row>
    <row r="187" spans="1:8" ht="64.5" x14ac:dyDescent="0.25">
      <c r="A187" s="39" t="s">
        <v>477</v>
      </c>
      <c r="B187" s="29" t="s">
        <v>84</v>
      </c>
      <c r="C187" s="29" t="s">
        <v>85</v>
      </c>
      <c r="D187" s="29" t="s">
        <v>455</v>
      </c>
      <c r="E187" s="29" t="s">
        <v>189</v>
      </c>
      <c r="F187" s="40">
        <v>897.5</v>
      </c>
      <c r="G187" s="40">
        <v>897.5</v>
      </c>
    </row>
    <row r="188" spans="1:8" x14ac:dyDescent="0.25">
      <c r="A188" s="39" t="s">
        <v>125</v>
      </c>
      <c r="B188" s="29" t="s">
        <v>84</v>
      </c>
      <c r="C188" s="29" t="s">
        <v>85</v>
      </c>
      <c r="D188" s="29" t="s">
        <v>183</v>
      </c>
      <c r="E188" s="29"/>
      <c r="F188" s="40">
        <f>SUM(F189)</f>
        <v>5985.5</v>
      </c>
      <c r="G188" s="40">
        <f>SUM(G189)</f>
        <v>6030.5</v>
      </c>
    </row>
    <row r="189" spans="1:8" ht="39" x14ac:dyDescent="0.25">
      <c r="A189" s="39" t="s">
        <v>250</v>
      </c>
      <c r="B189" s="29" t="s">
        <v>84</v>
      </c>
      <c r="C189" s="29" t="s">
        <v>85</v>
      </c>
      <c r="D189" s="29" t="s">
        <v>183</v>
      </c>
      <c r="E189" s="29" t="s">
        <v>94</v>
      </c>
      <c r="F189" s="40">
        <f>SUM(F190)</f>
        <v>5985.5</v>
      </c>
      <c r="G189" s="40">
        <f>SUM(G190)</f>
        <v>6030.5</v>
      </c>
    </row>
    <row r="190" spans="1:8" ht="39" x14ac:dyDescent="0.25">
      <c r="A190" s="39" t="s">
        <v>37</v>
      </c>
      <c r="B190" s="29" t="s">
        <v>84</v>
      </c>
      <c r="C190" s="29" t="s">
        <v>85</v>
      </c>
      <c r="D190" s="29" t="s">
        <v>183</v>
      </c>
      <c r="E190" s="29" t="s">
        <v>95</v>
      </c>
      <c r="F190" s="40">
        <v>5985.5</v>
      </c>
      <c r="G190" s="40">
        <v>6030.5</v>
      </c>
      <c r="H190" s="10">
        <v>7854368</v>
      </c>
    </row>
    <row r="191" spans="1:8" ht="39" x14ac:dyDescent="0.25">
      <c r="A191" s="39" t="s">
        <v>184</v>
      </c>
      <c r="B191" s="29" t="s">
        <v>84</v>
      </c>
      <c r="C191" s="29" t="s">
        <v>85</v>
      </c>
      <c r="D191" s="29" t="s">
        <v>185</v>
      </c>
      <c r="E191" s="29"/>
      <c r="F191" s="40">
        <f t="shared" ref="F191:G193" si="18">SUM(F192)</f>
        <v>2020</v>
      </c>
      <c r="G191" s="40">
        <f t="shared" si="18"/>
        <v>2020</v>
      </c>
    </row>
    <row r="192" spans="1:8" x14ac:dyDescent="0.25">
      <c r="A192" s="39" t="s">
        <v>125</v>
      </c>
      <c r="B192" s="29" t="s">
        <v>84</v>
      </c>
      <c r="C192" s="29" t="s">
        <v>85</v>
      </c>
      <c r="D192" s="29" t="s">
        <v>186</v>
      </c>
      <c r="E192" s="29"/>
      <c r="F192" s="40">
        <f t="shared" si="18"/>
        <v>2020</v>
      </c>
      <c r="G192" s="40">
        <f t="shared" si="18"/>
        <v>2020</v>
      </c>
    </row>
    <row r="193" spans="1:8" ht="39" x14ac:dyDescent="0.25">
      <c r="A193" s="39" t="s">
        <v>250</v>
      </c>
      <c r="B193" s="29" t="s">
        <v>84</v>
      </c>
      <c r="C193" s="29" t="s">
        <v>85</v>
      </c>
      <c r="D193" s="29" t="s">
        <v>186</v>
      </c>
      <c r="E193" s="29" t="s">
        <v>94</v>
      </c>
      <c r="F193" s="40">
        <f t="shared" si="18"/>
        <v>2020</v>
      </c>
      <c r="G193" s="40">
        <f t="shared" si="18"/>
        <v>2020</v>
      </c>
    </row>
    <row r="194" spans="1:8" ht="39" x14ac:dyDescent="0.25">
      <c r="A194" s="39" t="s">
        <v>37</v>
      </c>
      <c r="B194" s="29" t="s">
        <v>84</v>
      </c>
      <c r="C194" s="29" t="s">
        <v>85</v>
      </c>
      <c r="D194" s="29" t="s">
        <v>186</v>
      </c>
      <c r="E194" s="29" t="s">
        <v>95</v>
      </c>
      <c r="F194" s="40">
        <v>2020</v>
      </c>
      <c r="G194" s="40">
        <v>2020</v>
      </c>
      <c r="H194" s="10">
        <v>366463</v>
      </c>
    </row>
    <row r="195" spans="1:8" ht="26.25" x14ac:dyDescent="0.25">
      <c r="A195" s="34" t="s">
        <v>60</v>
      </c>
      <c r="B195" s="37" t="s">
        <v>84</v>
      </c>
      <c r="C195" s="37">
        <v>12</v>
      </c>
      <c r="D195" s="37"/>
      <c r="E195" s="37"/>
      <c r="F195" s="38">
        <f>F196+F202</f>
        <v>160</v>
      </c>
      <c r="G195" s="38">
        <f>G196+G202</f>
        <v>160</v>
      </c>
    </row>
    <row r="196" spans="1:8" ht="51.75" x14ac:dyDescent="0.25">
      <c r="A196" s="39" t="s">
        <v>61</v>
      </c>
      <c r="B196" s="29" t="s">
        <v>84</v>
      </c>
      <c r="C196" s="29" t="s">
        <v>192</v>
      </c>
      <c r="D196" s="29" t="s">
        <v>190</v>
      </c>
      <c r="E196" s="29"/>
      <c r="F196" s="40">
        <f t="shared" ref="F196:G200" si="19">F197</f>
        <v>10</v>
      </c>
      <c r="G196" s="40">
        <f t="shared" si="19"/>
        <v>10</v>
      </c>
    </row>
    <row r="197" spans="1:8" ht="26.25" x14ac:dyDescent="0.25">
      <c r="A197" s="39" t="s">
        <v>308</v>
      </c>
      <c r="B197" s="29" t="s">
        <v>84</v>
      </c>
      <c r="C197" s="29" t="s">
        <v>192</v>
      </c>
      <c r="D197" s="29" t="s">
        <v>193</v>
      </c>
      <c r="E197" s="29"/>
      <c r="F197" s="40">
        <f t="shared" si="19"/>
        <v>10</v>
      </c>
      <c r="G197" s="40">
        <f t="shared" si="19"/>
        <v>10</v>
      </c>
    </row>
    <row r="198" spans="1:8" ht="90" x14ac:dyDescent="0.25">
      <c r="A198" s="39" t="s">
        <v>341</v>
      </c>
      <c r="B198" s="29" t="s">
        <v>84</v>
      </c>
      <c r="C198" s="29" t="s">
        <v>192</v>
      </c>
      <c r="D198" s="29" t="s">
        <v>194</v>
      </c>
      <c r="E198" s="29"/>
      <c r="F198" s="40">
        <f t="shared" si="19"/>
        <v>10</v>
      </c>
      <c r="G198" s="40">
        <f t="shared" si="19"/>
        <v>10</v>
      </c>
    </row>
    <row r="199" spans="1:8" x14ac:dyDescent="0.25">
      <c r="A199" s="39" t="s">
        <v>166</v>
      </c>
      <c r="B199" s="29" t="s">
        <v>84</v>
      </c>
      <c r="C199" s="29" t="s">
        <v>192</v>
      </c>
      <c r="D199" s="29" t="s">
        <v>195</v>
      </c>
      <c r="E199" s="29"/>
      <c r="F199" s="40">
        <f t="shared" si="19"/>
        <v>10</v>
      </c>
      <c r="G199" s="40">
        <f t="shared" si="19"/>
        <v>10</v>
      </c>
    </row>
    <row r="200" spans="1:8" ht="39" x14ac:dyDescent="0.25">
      <c r="A200" s="39" t="s">
        <v>250</v>
      </c>
      <c r="B200" s="29" t="s">
        <v>84</v>
      </c>
      <c r="C200" s="29" t="s">
        <v>192</v>
      </c>
      <c r="D200" s="29" t="s">
        <v>195</v>
      </c>
      <c r="E200" s="29" t="s">
        <v>94</v>
      </c>
      <c r="F200" s="40">
        <f t="shared" si="19"/>
        <v>10</v>
      </c>
      <c r="G200" s="40">
        <f t="shared" si="19"/>
        <v>10</v>
      </c>
    </row>
    <row r="201" spans="1:8" ht="39" x14ac:dyDescent="0.25">
      <c r="A201" s="39" t="s">
        <v>37</v>
      </c>
      <c r="B201" s="29" t="s">
        <v>84</v>
      </c>
      <c r="C201" s="29" t="s">
        <v>192</v>
      </c>
      <c r="D201" s="29" t="s">
        <v>195</v>
      </c>
      <c r="E201" s="29" t="s">
        <v>95</v>
      </c>
      <c r="F201" s="40">
        <v>10</v>
      </c>
      <c r="G201" s="40">
        <v>10</v>
      </c>
    </row>
    <row r="202" spans="1:8" ht="39" x14ac:dyDescent="0.25">
      <c r="A202" s="39" t="s">
        <v>286</v>
      </c>
      <c r="B202" s="29" t="s">
        <v>84</v>
      </c>
      <c r="C202" s="29">
        <v>12</v>
      </c>
      <c r="D202" s="29" t="s">
        <v>279</v>
      </c>
      <c r="E202" s="29"/>
      <c r="F202" s="40">
        <f t="shared" ref="F202:G204" si="20">SUM(F203)</f>
        <v>150</v>
      </c>
      <c r="G202" s="40">
        <f t="shared" si="20"/>
        <v>150</v>
      </c>
    </row>
    <row r="203" spans="1:8" ht="26.25" x14ac:dyDescent="0.25">
      <c r="A203" s="39" t="s">
        <v>277</v>
      </c>
      <c r="B203" s="29" t="s">
        <v>84</v>
      </c>
      <c r="C203" s="29" t="s">
        <v>192</v>
      </c>
      <c r="D203" s="29" t="s">
        <v>280</v>
      </c>
      <c r="E203" s="29"/>
      <c r="F203" s="40">
        <f t="shared" si="20"/>
        <v>150</v>
      </c>
      <c r="G203" s="40">
        <f t="shared" si="20"/>
        <v>150</v>
      </c>
    </row>
    <row r="204" spans="1:8" ht="39" x14ac:dyDescent="0.25">
      <c r="A204" s="39" t="s">
        <v>278</v>
      </c>
      <c r="B204" s="29" t="s">
        <v>84</v>
      </c>
      <c r="C204" s="29" t="s">
        <v>192</v>
      </c>
      <c r="D204" s="29" t="s">
        <v>281</v>
      </c>
      <c r="E204" s="29"/>
      <c r="F204" s="40">
        <f t="shared" si="20"/>
        <v>150</v>
      </c>
      <c r="G204" s="40">
        <f t="shared" si="20"/>
        <v>150</v>
      </c>
    </row>
    <row r="205" spans="1:8" ht="25.5" x14ac:dyDescent="0.25">
      <c r="A205" s="43" t="s">
        <v>456</v>
      </c>
      <c r="B205" s="29" t="s">
        <v>84</v>
      </c>
      <c r="C205" s="29" t="s">
        <v>192</v>
      </c>
      <c r="D205" s="29" t="s">
        <v>457</v>
      </c>
      <c r="E205" s="29"/>
      <c r="F205" s="40">
        <f>F206</f>
        <v>150</v>
      </c>
      <c r="G205" s="40">
        <f>G206</f>
        <v>150</v>
      </c>
    </row>
    <row r="206" spans="1:8" x14ac:dyDescent="0.25">
      <c r="A206" s="39" t="s">
        <v>43</v>
      </c>
      <c r="B206" s="29" t="s">
        <v>84</v>
      </c>
      <c r="C206" s="29" t="s">
        <v>192</v>
      </c>
      <c r="D206" s="29" t="s">
        <v>457</v>
      </c>
      <c r="E206" s="29" t="s">
        <v>109</v>
      </c>
      <c r="F206" s="40">
        <f>F207</f>
        <v>150</v>
      </c>
      <c r="G206" s="40">
        <f>G207</f>
        <v>150</v>
      </c>
    </row>
    <row r="207" spans="1:8" ht="64.5" x14ac:dyDescent="0.25">
      <c r="A207" s="39" t="s">
        <v>477</v>
      </c>
      <c r="B207" s="29" t="s">
        <v>84</v>
      </c>
      <c r="C207" s="29" t="s">
        <v>192</v>
      </c>
      <c r="D207" s="29" t="s">
        <v>457</v>
      </c>
      <c r="E207" s="29" t="s">
        <v>189</v>
      </c>
      <c r="F207" s="40">
        <v>150</v>
      </c>
      <c r="G207" s="40">
        <v>150</v>
      </c>
    </row>
    <row r="208" spans="1:8" x14ac:dyDescent="0.25">
      <c r="A208" s="34" t="s">
        <v>62</v>
      </c>
      <c r="B208" s="37" t="s">
        <v>87</v>
      </c>
      <c r="C208" s="37"/>
      <c r="D208" s="37"/>
      <c r="E208" s="37"/>
      <c r="F208" s="38">
        <f>F209+F220+F243</f>
        <v>23451.5</v>
      </c>
      <c r="G208" s="38">
        <f>G209+G220+G243</f>
        <v>27689.5</v>
      </c>
    </row>
    <row r="209" spans="1:10" x14ac:dyDescent="0.25">
      <c r="A209" s="34" t="s">
        <v>63</v>
      </c>
      <c r="B209" s="37" t="s">
        <v>87</v>
      </c>
      <c r="C209" s="37" t="s">
        <v>81</v>
      </c>
      <c r="D209" s="37"/>
      <c r="E209" s="37"/>
      <c r="F209" s="38">
        <f>SUM(F210)</f>
        <v>3349.9</v>
      </c>
      <c r="G209" s="38">
        <f>SUM(G210)</f>
        <v>3349.9</v>
      </c>
    </row>
    <row r="210" spans="1:10" ht="51.75" x14ac:dyDescent="0.25">
      <c r="A210" s="39" t="s">
        <v>61</v>
      </c>
      <c r="B210" s="29" t="s">
        <v>87</v>
      </c>
      <c r="C210" s="29" t="s">
        <v>81</v>
      </c>
      <c r="D210" s="29" t="s">
        <v>190</v>
      </c>
      <c r="E210" s="29"/>
      <c r="F210" s="40">
        <f>SUM(F211)</f>
        <v>3349.9</v>
      </c>
      <c r="G210" s="40">
        <f>SUM(G211)</f>
        <v>3349.9</v>
      </c>
    </row>
    <row r="211" spans="1:10" ht="26.25" x14ac:dyDescent="0.25">
      <c r="A211" s="39" t="s">
        <v>199</v>
      </c>
      <c r="B211" s="29" t="s">
        <v>87</v>
      </c>
      <c r="C211" s="29" t="s">
        <v>81</v>
      </c>
      <c r="D211" s="29" t="s">
        <v>200</v>
      </c>
      <c r="E211" s="29"/>
      <c r="F211" s="40">
        <f>SUM(F212+F216)</f>
        <v>3349.9</v>
      </c>
      <c r="G211" s="40">
        <f>SUM(G212+G216)</f>
        <v>3349.9</v>
      </c>
    </row>
    <row r="212" spans="1:10" ht="77.25" x14ac:dyDescent="0.25">
      <c r="A212" s="39" t="s">
        <v>201</v>
      </c>
      <c r="B212" s="29" t="s">
        <v>87</v>
      </c>
      <c r="C212" s="29" t="s">
        <v>81</v>
      </c>
      <c r="D212" s="29" t="s">
        <v>202</v>
      </c>
      <c r="E212" s="29"/>
      <c r="F212" s="40">
        <f t="shared" ref="F212:G214" si="21">SUM(F213)</f>
        <v>2681.9</v>
      </c>
      <c r="G212" s="40">
        <f t="shared" si="21"/>
        <v>2681.9</v>
      </c>
    </row>
    <row r="213" spans="1:10" ht="77.25" x14ac:dyDescent="0.25">
      <c r="A213" s="39" t="s">
        <v>372</v>
      </c>
      <c r="B213" s="29" t="s">
        <v>87</v>
      </c>
      <c r="C213" s="29" t="s">
        <v>81</v>
      </c>
      <c r="D213" s="29" t="s">
        <v>359</v>
      </c>
      <c r="E213" s="29"/>
      <c r="F213" s="40">
        <f t="shared" si="21"/>
        <v>2681.9</v>
      </c>
      <c r="G213" s="40">
        <f t="shared" si="21"/>
        <v>2681.9</v>
      </c>
    </row>
    <row r="214" spans="1:10" x14ac:dyDescent="0.25">
      <c r="A214" s="39" t="s">
        <v>43</v>
      </c>
      <c r="B214" s="29" t="s">
        <v>87</v>
      </c>
      <c r="C214" s="29" t="s">
        <v>81</v>
      </c>
      <c r="D214" s="29" t="s">
        <v>359</v>
      </c>
      <c r="E214" s="29">
        <v>800</v>
      </c>
      <c r="F214" s="40">
        <f t="shared" si="21"/>
        <v>2681.9</v>
      </c>
      <c r="G214" s="40">
        <f t="shared" si="21"/>
        <v>2681.9</v>
      </c>
    </row>
    <row r="215" spans="1:10" ht="64.5" x14ac:dyDescent="0.25">
      <c r="A215" s="39" t="s">
        <v>251</v>
      </c>
      <c r="B215" s="29" t="s">
        <v>87</v>
      </c>
      <c r="C215" s="29" t="s">
        <v>81</v>
      </c>
      <c r="D215" s="29" t="s">
        <v>359</v>
      </c>
      <c r="E215" s="29">
        <v>810</v>
      </c>
      <c r="F215" s="40">
        <v>2681.9</v>
      </c>
      <c r="G215" s="40">
        <v>2681.9</v>
      </c>
      <c r="H215" s="10">
        <v>3968652.34</v>
      </c>
    </row>
    <row r="216" spans="1:10" ht="39" x14ac:dyDescent="0.25">
      <c r="A216" s="39" t="s">
        <v>203</v>
      </c>
      <c r="B216" s="29" t="s">
        <v>87</v>
      </c>
      <c r="C216" s="29" t="s">
        <v>81</v>
      </c>
      <c r="D216" s="29" t="s">
        <v>282</v>
      </c>
      <c r="E216" s="29"/>
      <c r="F216" s="40">
        <f>F217</f>
        <v>668</v>
      </c>
      <c r="G216" s="40">
        <f>G217</f>
        <v>668</v>
      </c>
    </row>
    <row r="217" spans="1:10" x14ac:dyDescent="0.25">
      <c r="A217" s="39" t="s">
        <v>166</v>
      </c>
      <c r="B217" s="29" t="s">
        <v>87</v>
      </c>
      <c r="C217" s="29" t="s">
        <v>81</v>
      </c>
      <c r="D217" s="29" t="s">
        <v>283</v>
      </c>
      <c r="E217" s="29"/>
      <c r="F217" s="40">
        <f>SUM(F218)</f>
        <v>668</v>
      </c>
      <c r="G217" s="40">
        <f>SUM(G218)</f>
        <v>668</v>
      </c>
    </row>
    <row r="218" spans="1:10" ht="39" x14ac:dyDescent="0.25">
      <c r="A218" s="39" t="s">
        <v>250</v>
      </c>
      <c r="B218" s="29" t="s">
        <v>87</v>
      </c>
      <c r="C218" s="29" t="s">
        <v>81</v>
      </c>
      <c r="D218" s="29" t="s">
        <v>283</v>
      </c>
      <c r="E218" s="29" t="s">
        <v>94</v>
      </c>
      <c r="F218" s="40">
        <f>SUM(F219)</f>
        <v>668</v>
      </c>
      <c r="G218" s="40">
        <f>SUM(G219)</f>
        <v>668</v>
      </c>
    </row>
    <row r="219" spans="1:10" ht="39" x14ac:dyDescent="0.25">
      <c r="A219" s="39" t="s">
        <v>37</v>
      </c>
      <c r="B219" s="29" t="s">
        <v>87</v>
      </c>
      <c r="C219" s="29" t="s">
        <v>81</v>
      </c>
      <c r="D219" s="29" t="s">
        <v>283</v>
      </c>
      <c r="E219" s="29" t="s">
        <v>95</v>
      </c>
      <c r="F219" s="40">
        <v>668</v>
      </c>
      <c r="G219" s="40">
        <v>668</v>
      </c>
      <c r="H219" s="10">
        <v>749602.8</v>
      </c>
    </row>
    <row r="220" spans="1:10" s="5" customFormat="1" x14ac:dyDescent="0.25">
      <c r="A220" s="16" t="s">
        <v>64</v>
      </c>
      <c r="B220" s="18" t="s">
        <v>87</v>
      </c>
      <c r="C220" s="18" t="s">
        <v>82</v>
      </c>
      <c r="D220" s="18"/>
      <c r="E220" s="18"/>
      <c r="F220" s="38">
        <f>SUM(F221+F232)</f>
        <v>142.29999999999998</v>
      </c>
      <c r="G220" s="38">
        <f>SUM(G221+G232)</f>
        <v>4380.3</v>
      </c>
      <c r="H220" s="10"/>
      <c r="I220" s="1"/>
      <c r="J220" s="1"/>
    </row>
    <row r="221" spans="1:10" s="5" customFormat="1" ht="51.75" x14ac:dyDescent="0.25">
      <c r="A221" s="39" t="s">
        <v>61</v>
      </c>
      <c r="B221" s="29" t="s">
        <v>87</v>
      </c>
      <c r="C221" s="29" t="s">
        <v>82</v>
      </c>
      <c r="D221" s="29" t="s">
        <v>190</v>
      </c>
      <c r="E221" s="29"/>
      <c r="F221" s="40">
        <f>SUM(F222+F227)</f>
        <v>3</v>
      </c>
      <c r="G221" s="40">
        <f>SUM(G222+G227)</f>
        <v>4241</v>
      </c>
      <c r="H221" s="10"/>
      <c r="I221" s="1"/>
      <c r="J221" s="1"/>
    </row>
    <row r="222" spans="1:10" s="5" customFormat="1" ht="39" x14ac:dyDescent="0.25">
      <c r="A222" s="39" t="s">
        <v>191</v>
      </c>
      <c r="B222" s="29" t="s">
        <v>87</v>
      </c>
      <c r="C222" s="29" t="s">
        <v>82</v>
      </c>
      <c r="D222" s="29" t="s">
        <v>196</v>
      </c>
      <c r="E222" s="29"/>
      <c r="F222" s="40">
        <f>SUM(F223)</f>
        <v>3</v>
      </c>
      <c r="G222" s="40">
        <f>SUM(G223)</f>
        <v>3</v>
      </c>
      <c r="H222" s="10"/>
      <c r="I222" s="1"/>
      <c r="J222" s="1"/>
    </row>
    <row r="223" spans="1:10" s="5" customFormat="1" ht="39" x14ac:dyDescent="0.25">
      <c r="A223" s="39" t="s">
        <v>197</v>
      </c>
      <c r="B223" s="29" t="s">
        <v>87</v>
      </c>
      <c r="C223" s="29" t="s">
        <v>82</v>
      </c>
      <c r="D223" s="29" t="s">
        <v>198</v>
      </c>
      <c r="E223" s="29"/>
      <c r="F223" s="40">
        <f t="shared" ref="F223:G225" si="22">F224</f>
        <v>3</v>
      </c>
      <c r="G223" s="40">
        <f t="shared" si="22"/>
        <v>3</v>
      </c>
      <c r="H223" s="10"/>
      <c r="I223" s="1"/>
      <c r="J223" s="1"/>
    </row>
    <row r="224" spans="1:10" s="5" customFormat="1" x14ac:dyDescent="0.25">
      <c r="A224" s="39" t="s">
        <v>166</v>
      </c>
      <c r="B224" s="29" t="s">
        <v>87</v>
      </c>
      <c r="C224" s="29" t="s">
        <v>82</v>
      </c>
      <c r="D224" s="29" t="s">
        <v>360</v>
      </c>
      <c r="E224" s="29"/>
      <c r="F224" s="40">
        <f t="shared" si="22"/>
        <v>3</v>
      </c>
      <c r="G224" s="40">
        <f t="shared" si="22"/>
        <v>3</v>
      </c>
      <c r="H224" s="10"/>
      <c r="I224" s="1"/>
      <c r="J224" s="1"/>
    </row>
    <row r="225" spans="1:10" s="5" customFormat="1" ht="39" x14ac:dyDescent="0.25">
      <c r="A225" s="39" t="s">
        <v>250</v>
      </c>
      <c r="B225" s="29" t="s">
        <v>87</v>
      </c>
      <c r="C225" s="29" t="s">
        <v>82</v>
      </c>
      <c r="D225" s="29" t="s">
        <v>360</v>
      </c>
      <c r="E225" s="29" t="s">
        <v>94</v>
      </c>
      <c r="F225" s="40">
        <f t="shared" si="22"/>
        <v>3</v>
      </c>
      <c r="G225" s="40">
        <f t="shared" si="22"/>
        <v>3</v>
      </c>
      <c r="H225" s="10"/>
      <c r="I225" s="1"/>
      <c r="J225" s="1"/>
    </row>
    <row r="226" spans="1:10" s="5" customFormat="1" ht="39" x14ac:dyDescent="0.25">
      <c r="A226" s="39" t="s">
        <v>37</v>
      </c>
      <c r="B226" s="29" t="s">
        <v>87</v>
      </c>
      <c r="C226" s="29" t="s">
        <v>82</v>
      </c>
      <c r="D226" s="29" t="s">
        <v>360</v>
      </c>
      <c r="E226" s="29" t="s">
        <v>95</v>
      </c>
      <c r="F226" s="40">
        <v>3</v>
      </c>
      <c r="G226" s="40">
        <v>3</v>
      </c>
      <c r="H226" s="10">
        <v>63434</v>
      </c>
      <c r="I226" s="1"/>
      <c r="J226" s="1"/>
    </row>
    <row r="227" spans="1:10" s="5" customFormat="1" ht="26.25" x14ac:dyDescent="0.25">
      <c r="A227" s="11" t="s">
        <v>199</v>
      </c>
      <c r="B227" s="12" t="s">
        <v>87</v>
      </c>
      <c r="C227" s="12" t="s">
        <v>82</v>
      </c>
      <c r="D227" s="12" t="s">
        <v>200</v>
      </c>
      <c r="E227" s="12"/>
      <c r="F227" s="14">
        <f t="shared" ref="F227:G230" si="23">F228</f>
        <v>0</v>
      </c>
      <c r="G227" s="14">
        <f t="shared" si="23"/>
        <v>4238</v>
      </c>
      <c r="H227" s="10"/>
      <c r="I227" s="1"/>
      <c r="J227" s="1"/>
    </row>
    <row r="228" spans="1:10" s="5" customFormat="1" ht="64.5" x14ac:dyDescent="0.25">
      <c r="A228" s="11" t="s">
        <v>503</v>
      </c>
      <c r="B228" s="12" t="s">
        <v>87</v>
      </c>
      <c r="C228" s="12" t="s">
        <v>82</v>
      </c>
      <c r="D228" s="12" t="s">
        <v>501</v>
      </c>
      <c r="E228" s="12"/>
      <c r="F228" s="14">
        <f t="shared" si="23"/>
        <v>0</v>
      </c>
      <c r="G228" s="14">
        <f t="shared" si="23"/>
        <v>4238</v>
      </c>
      <c r="H228" s="10"/>
      <c r="I228" s="1"/>
      <c r="J228" s="1"/>
    </row>
    <row r="229" spans="1:10" s="5" customFormat="1" ht="39" x14ac:dyDescent="0.25">
      <c r="A229" s="11" t="s">
        <v>504</v>
      </c>
      <c r="B229" s="12" t="s">
        <v>87</v>
      </c>
      <c r="C229" s="12" t="s">
        <v>82</v>
      </c>
      <c r="D229" s="12" t="s">
        <v>502</v>
      </c>
      <c r="E229" s="12"/>
      <c r="F229" s="14">
        <f t="shared" si="23"/>
        <v>0</v>
      </c>
      <c r="G229" s="14">
        <f t="shared" si="23"/>
        <v>4238</v>
      </c>
      <c r="H229" s="10"/>
      <c r="I229" s="1"/>
      <c r="J229" s="1"/>
    </row>
    <row r="230" spans="1:10" s="5" customFormat="1" ht="39" x14ac:dyDescent="0.25">
      <c r="A230" s="39" t="s">
        <v>250</v>
      </c>
      <c r="B230" s="12" t="s">
        <v>87</v>
      </c>
      <c r="C230" s="12" t="s">
        <v>82</v>
      </c>
      <c r="D230" s="12" t="s">
        <v>502</v>
      </c>
      <c r="E230" s="12" t="s">
        <v>94</v>
      </c>
      <c r="F230" s="14">
        <f t="shared" si="23"/>
        <v>0</v>
      </c>
      <c r="G230" s="14">
        <f t="shared" si="23"/>
        <v>4238</v>
      </c>
      <c r="H230" s="10"/>
      <c r="I230" s="1"/>
      <c r="J230" s="1"/>
    </row>
    <row r="231" spans="1:10" s="5" customFormat="1" ht="39" x14ac:dyDescent="0.25">
      <c r="A231" s="39" t="s">
        <v>37</v>
      </c>
      <c r="B231" s="12" t="s">
        <v>87</v>
      </c>
      <c r="C231" s="12" t="s">
        <v>82</v>
      </c>
      <c r="D231" s="12" t="s">
        <v>502</v>
      </c>
      <c r="E231" s="12" t="s">
        <v>95</v>
      </c>
      <c r="F231" s="14">
        <v>0</v>
      </c>
      <c r="G231" s="14">
        <v>4238</v>
      </c>
      <c r="H231" s="10"/>
      <c r="I231" s="1"/>
      <c r="J231" s="1"/>
    </row>
    <row r="232" spans="1:10" ht="26.25" x14ac:dyDescent="0.25">
      <c r="A232" s="39" t="s">
        <v>52</v>
      </c>
      <c r="B232" s="29" t="s">
        <v>87</v>
      </c>
      <c r="C232" s="29" t="s">
        <v>82</v>
      </c>
      <c r="D232" s="29" t="s">
        <v>217</v>
      </c>
      <c r="E232" s="29"/>
      <c r="F232" s="40">
        <f>F233+F238</f>
        <v>139.29999999999998</v>
      </c>
      <c r="G232" s="40">
        <f>G233+G238</f>
        <v>139.29999999999998</v>
      </c>
    </row>
    <row r="233" spans="1:10" ht="64.5" x14ac:dyDescent="0.25">
      <c r="A233" s="39" t="s">
        <v>218</v>
      </c>
      <c r="B233" s="29" t="s">
        <v>87</v>
      </c>
      <c r="C233" s="29" t="s">
        <v>82</v>
      </c>
      <c r="D233" s="29" t="s">
        <v>219</v>
      </c>
      <c r="E233" s="29"/>
      <c r="F233" s="40">
        <f t="shared" ref="F233:G236" si="24">F234</f>
        <v>11.6</v>
      </c>
      <c r="G233" s="40">
        <f t="shared" si="24"/>
        <v>11.6</v>
      </c>
    </row>
    <row r="234" spans="1:10" ht="51.75" x14ac:dyDescent="0.25">
      <c r="A234" s="39" t="s">
        <v>226</v>
      </c>
      <c r="B234" s="29" t="s">
        <v>87</v>
      </c>
      <c r="C234" s="29" t="s">
        <v>82</v>
      </c>
      <c r="D234" s="29" t="s">
        <v>227</v>
      </c>
      <c r="E234" s="29"/>
      <c r="F234" s="40">
        <f t="shared" si="24"/>
        <v>11.6</v>
      </c>
      <c r="G234" s="40">
        <f t="shared" si="24"/>
        <v>11.6</v>
      </c>
    </row>
    <row r="235" spans="1:10" x14ac:dyDescent="0.25">
      <c r="A235" s="39" t="s">
        <v>166</v>
      </c>
      <c r="B235" s="29" t="s">
        <v>87</v>
      </c>
      <c r="C235" s="29" t="s">
        <v>82</v>
      </c>
      <c r="D235" s="29" t="s">
        <v>228</v>
      </c>
      <c r="E235" s="29"/>
      <c r="F235" s="40">
        <f t="shared" si="24"/>
        <v>11.6</v>
      </c>
      <c r="G235" s="40">
        <f t="shared" si="24"/>
        <v>11.6</v>
      </c>
    </row>
    <row r="236" spans="1:10" ht="39" x14ac:dyDescent="0.25">
      <c r="A236" s="39" t="s">
        <v>250</v>
      </c>
      <c r="B236" s="29" t="s">
        <v>87</v>
      </c>
      <c r="C236" s="29" t="s">
        <v>82</v>
      </c>
      <c r="D236" s="29" t="s">
        <v>228</v>
      </c>
      <c r="E236" s="29" t="s">
        <v>94</v>
      </c>
      <c r="F236" s="40">
        <f t="shared" si="24"/>
        <v>11.6</v>
      </c>
      <c r="G236" s="40">
        <f t="shared" si="24"/>
        <v>11.6</v>
      </c>
    </row>
    <row r="237" spans="1:10" ht="39" x14ac:dyDescent="0.25">
      <c r="A237" s="39" t="s">
        <v>37</v>
      </c>
      <c r="B237" s="29" t="s">
        <v>87</v>
      </c>
      <c r="C237" s="29" t="s">
        <v>82</v>
      </c>
      <c r="D237" s="29" t="s">
        <v>228</v>
      </c>
      <c r="E237" s="29" t="s">
        <v>95</v>
      </c>
      <c r="F237" s="40">
        <v>11.6</v>
      </c>
      <c r="G237" s="40">
        <v>11.6</v>
      </c>
      <c r="H237" s="10">
        <v>148379.26</v>
      </c>
    </row>
    <row r="238" spans="1:10" ht="39" x14ac:dyDescent="0.25">
      <c r="A238" s="39" t="s">
        <v>232</v>
      </c>
      <c r="B238" s="29" t="s">
        <v>87</v>
      </c>
      <c r="C238" s="29" t="s">
        <v>82</v>
      </c>
      <c r="D238" s="29" t="s">
        <v>234</v>
      </c>
      <c r="E238" s="29"/>
      <c r="F238" s="40">
        <f t="shared" ref="F238:G241" si="25">F239</f>
        <v>127.69999999999999</v>
      </c>
      <c r="G238" s="40">
        <f t="shared" si="25"/>
        <v>127.69999999999999</v>
      </c>
    </row>
    <row r="239" spans="1:10" ht="39" x14ac:dyDescent="0.25">
      <c r="A239" s="39" t="s">
        <v>252</v>
      </c>
      <c r="B239" s="29" t="s">
        <v>87</v>
      </c>
      <c r="C239" s="29" t="s">
        <v>82</v>
      </c>
      <c r="D239" s="29" t="s">
        <v>275</v>
      </c>
      <c r="E239" s="29"/>
      <c r="F239" s="40">
        <f t="shared" si="25"/>
        <v>127.69999999999999</v>
      </c>
      <c r="G239" s="40">
        <f t="shared" si="25"/>
        <v>127.69999999999999</v>
      </c>
    </row>
    <row r="240" spans="1:10" x14ac:dyDescent="0.25">
      <c r="A240" s="39" t="s">
        <v>166</v>
      </c>
      <c r="B240" s="29" t="s">
        <v>87</v>
      </c>
      <c r="C240" s="29" t="s">
        <v>82</v>
      </c>
      <c r="D240" s="29" t="s">
        <v>358</v>
      </c>
      <c r="E240" s="29"/>
      <c r="F240" s="40">
        <f t="shared" si="25"/>
        <v>127.69999999999999</v>
      </c>
      <c r="G240" s="40">
        <f t="shared" si="25"/>
        <v>127.69999999999999</v>
      </c>
    </row>
    <row r="241" spans="1:8" ht="39" x14ac:dyDescent="0.25">
      <c r="A241" s="39" t="s">
        <v>250</v>
      </c>
      <c r="B241" s="29" t="s">
        <v>87</v>
      </c>
      <c r="C241" s="29" t="s">
        <v>82</v>
      </c>
      <c r="D241" s="29" t="s">
        <v>358</v>
      </c>
      <c r="E241" s="29" t="s">
        <v>94</v>
      </c>
      <c r="F241" s="40">
        <f t="shared" si="25"/>
        <v>127.69999999999999</v>
      </c>
      <c r="G241" s="40">
        <f t="shared" si="25"/>
        <v>127.69999999999999</v>
      </c>
    </row>
    <row r="242" spans="1:8" ht="39" x14ac:dyDescent="0.25">
      <c r="A242" s="39" t="s">
        <v>37</v>
      </c>
      <c r="B242" s="29" t="s">
        <v>87</v>
      </c>
      <c r="C242" s="29" t="s">
        <v>82</v>
      </c>
      <c r="D242" s="29" t="s">
        <v>358</v>
      </c>
      <c r="E242" s="29" t="s">
        <v>95</v>
      </c>
      <c r="F242" s="40">
        <f>138.1-10.4</f>
        <v>127.69999999999999</v>
      </c>
      <c r="G242" s="40">
        <f>138.1-10.4</f>
        <v>127.69999999999999</v>
      </c>
      <c r="H242" s="10">
        <v>148379.26</v>
      </c>
    </row>
    <row r="243" spans="1:8" x14ac:dyDescent="0.25">
      <c r="A243" s="34" t="s">
        <v>65</v>
      </c>
      <c r="B243" s="37" t="s">
        <v>87</v>
      </c>
      <c r="C243" s="37" t="s">
        <v>83</v>
      </c>
      <c r="D243" s="37"/>
      <c r="E243" s="37"/>
      <c r="F243" s="38">
        <f>F244</f>
        <v>19959.3</v>
      </c>
      <c r="G243" s="38">
        <f>G244</f>
        <v>19959.3</v>
      </c>
    </row>
    <row r="244" spans="1:8" ht="39" x14ac:dyDescent="0.25">
      <c r="A244" s="39" t="s">
        <v>66</v>
      </c>
      <c r="B244" s="29" t="s">
        <v>87</v>
      </c>
      <c r="C244" s="29" t="s">
        <v>83</v>
      </c>
      <c r="D244" s="29" t="s">
        <v>204</v>
      </c>
      <c r="E244" s="29"/>
      <c r="F244" s="40">
        <f>SUM(F245)</f>
        <v>19959.3</v>
      </c>
      <c r="G244" s="40">
        <f>SUM(G245)</f>
        <v>19959.3</v>
      </c>
    </row>
    <row r="245" spans="1:8" ht="26.25" x14ac:dyDescent="0.25">
      <c r="A245" s="39" t="s">
        <v>205</v>
      </c>
      <c r="B245" s="29" t="s">
        <v>87</v>
      </c>
      <c r="C245" s="29" t="s">
        <v>83</v>
      </c>
      <c r="D245" s="29" t="s">
        <v>206</v>
      </c>
      <c r="E245" s="29"/>
      <c r="F245" s="40">
        <f>F246+F253+F257+F261</f>
        <v>19959.3</v>
      </c>
      <c r="G245" s="40">
        <f>G246+G253+G257+G261</f>
        <v>19959.3</v>
      </c>
    </row>
    <row r="246" spans="1:8" ht="26.25" x14ac:dyDescent="0.25">
      <c r="A246" s="39" t="s">
        <v>207</v>
      </c>
      <c r="B246" s="29" t="s">
        <v>87</v>
      </c>
      <c r="C246" s="29" t="s">
        <v>83</v>
      </c>
      <c r="D246" s="29" t="s">
        <v>208</v>
      </c>
      <c r="E246" s="29"/>
      <c r="F246" s="40">
        <f>SUM(F247)+F250</f>
        <v>17395.8</v>
      </c>
      <c r="G246" s="40">
        <f>SUM(G247)+G250</f>
        <v>17395.8</v>
      </c>
    </row>
    <row r="247" spans="1:8" x14ac:dyDescent="0.25">
      <c r="A247" s="39" t="s">
        <v>125</v>
      </c>
      <c r="B247" s="29" t="s">
        <v>87</v>
      </c>
      <c r="C247" s="29" t="s">
        <v>83</v>
      </c>
      <c r="D247" s="29" t="s">
        <v>209</v>
      </c>
      <c r="E247" s="29"/>
      <c r="F247" s="40">
        <f>SUM(F248)</f>
        <v>15229.2</v>
      </c>
      <c r="G247" s="40">
        <f>SUM(G248)</f>
        <v>15229.2</v>
      </c>
    </row>
    <row r="248" spans="1:8" ht="39" x14ac:dyDescent="0.25">
      <c r="A248" s="39" t="s">
        <v>250</v>
      </c>
      <c r="B248" s="29" t="s">
        <v>87</v>
      </c>
      <c r="C248" s="29" t="s">
        <v>83</v>
      </c>
      <c r="D248" s="29" t="s">
        <v>209</v>
      </c>
      <c r="E248" s="29" t="s">
        <v>94</v>
      </c>
      <c r="F248" s="40">
        <f>SUM(F249)</f>
        <v>15229.2</v>
      </c>
      <c r="G248" s="40">
        <f>SUM(G249)</f>
        <v>15229.2</v>
      </c>
    </row>
    <row r="249" spans="1:8" ht="39" x14ac:dyDescent="0.25">
      <c r="A249" s="39" t="s">
        <v>37</v>
      </c>
      <c r="B249" s="29" t="s">
        <v>87</v>
      </c>
      <c r="C249" s="29" t="s">
        <v>83</v>
      </c>
      <c r="D249" s="29" t="s">
        <v>209</v>
      </c>
      <c r="E249" s="29" t="s">
        <v>95</v>
      </c>
      <c r="F249" s="40">
        <v>15229.2</v>
      </c>
      <c r="G249" s="40">
        <v>15229.2</v>
      </c>
      <c r="H249" s="10">
        <v>9310590.1300000008</v>
      </c>
    </row>
    <row r="250" spans="1:8" ht="64.5" x14ac:dyDescent="0.25">
      <c r="A250" s="39" t="s">
        <v>454</v>
      </c>
      <c r="B250" s="29" t="s">
        <v>87</v>
      </c>
      <c r="C250" s="29" t="s">
        <v>83</v>
      </c>
      <c r="D250" s="29" t="s">
        <v>458</v>
      </c>
      <c r="E250" s="29"/>
      <c r="F250" s="40">
        <f>F251</f>
        <v>2166.6</v>
      </c>
      <c r="G250" s="40">
        <f>G251</f>
        <v>2166.6</v>
      </c>
    </row>
    <row r="251" spans="1:8" x14ac:dyDescent="0.25">
      <c r="A251" s="39" t="s">
        <v>43</v>
      </c>
      <c r="B251" s="29" t="s">
        <v>87</v>
      </c>
      <c r="C251" s="29" t="s">
        <v>83</v>
      </c>
      <c r="D251" s="29" t="s">
        <v>458</v>
      </c>
      <c r="E251" s="29" t="s">
        <v>109</v>
      </c>
      <c r="F251" s="40">
        <f>F252</f>
        <v>2166.6</v>
      </c>
      <c r="G251" s="40">
        <f>G252</f>
        <v>2166.6</v>
      </c>
    </row>
    <row r="252" spans="1:8" ht="64.5" x14ac:dyDescent="0.25">
      <c r="A252" s="39" t="s">
        <v>477</v>
      </c>
      <c r="B252" s="29" t="s">
        <v>87</v>
      </c>
      <c r="C252" s="29" t="s">
        <v>83</v>
      </c>
      <c r="D252" s="29" t="s">
        <v>458</v>
      </c>
      <c r="E252" s="29" t="s">
        <v>189</v>
      </c>
      <c r="F252" s="40">
        <v>2166.6</v>
      </c>
      <c r="G252" s="40">
        <v>2166.6</v>
      </c>
    </row>
    <row r="253" spans="1:8" ht="39" x14ac:dyDescent="0.25">
      <c r="A253" s="39" t="s">
        <v>210</v>
      </c>
      <c r="B253" s="29" t="s">
        <v>87</v>
      </c>
      <c r="C253" s="29" t="s">
        <v>83</v>
      </c>
      <c r="D253" s="29" t="s">
        <v>212</v>
      </c>
      <c r="E253" s="29"/>
      <c r="F253" s="40">
        <f t="shared" ref="F253:G255" si="26">SUM(F254)</f>
        <v>1500</v>
      </c>
      <c r="G253" s="40">
        <f t="shared" si="26"/>
        <v>1500</v>
      </c>
    </row>
    <row r="254" spans="1:8" x14ac:dyDescent="0.25">
      <c r="A254" s="39" t="s">
        <v>125</v>
      </c>
      <c r="B254" s="29" t="s">
        <v>87</v>
      </c>
      <c r="C254" s="29" t="s">
        <v>83</v>
      </c>
      <c r="D254" s="29" t="s">
        <v>213</v>
      </c>
      <c r="E254" s="29"/>
      <c r="F254" s="40">
        <f t="shared" si="26"/>
        <v>1500</v>
      </c>
      <c r="G254" s="40">
        <f t="shared" si="26"/>
        <v>1500</v>
      </c>
    </row>
    <row r="255" spans="1:8" ht="39" x14ac:dyDescent="0.25">
      <c r="A255" s="39" t="s">
        <v>250</v>
      </c>
      <c r="B255" s="29" t="s">
        <v>87</v>
      </c>
      <c r="C255" s="29" t="s">
        <v>83</v>
      </c>
      <c r="D255" s="29" t="s">
        <v>213</v>
      </c>
      <c r="E255" s="29" t="s">
        <v>94</v>
      </c>
      <c r="F255" s="40">
        <f t="shared" si="26"/>
        <v>1500</v>
      </c>
      <c r="G255" s="40">
        <f t="shared" si="26"/>
        <v>1500</v>
      </c>
    </row>
    <row r="256" spans="1:8" ht="39" x14ac:dyDescent="0.25">
      <c r="A256" s="39" t="s">
        <v>37</v>
      </c>
      <c r="B256" s="29" t="s">
        <v>87</v>
      </c>
      <c r="C256" s="29" t="s">
        <v>83</v>
      </c>
      <c r="D256" s="29" t="s">
        <v>213</v>
      </c>
      <c r="E256" s="29" t="s">
        <v>95</v>
      </c>
      <c r="F256" s="40">
        <v>1500</v>
      </c>
      <c r="G256" s="40">
        <v>1500</v>
      </c>
      <c r="H256" s="10">
        <v>1947392.23</v>
      </c>
    </row>
    <row r="257" spans="1:8" ht="51.75" x14ac:dyDescent="0.25">
      <c r="A257" s="39" t="s">
        <v>211</v>
      </c>
      <c r="B257" s="29" t="s">
        <v>87</v>
      </c>
      <c r="C257" s="29" t="s">
        <v>83</v>
      </c>
      <c r="D257" s="29" t="s">
        <v>215</v>
      </c>
      <c r="E257" s="29"/>
      <c r="F257" s="40">
        <f t="shared" ref="F257:G259" si="27">SUM(F258)</f>
        <v>873.5</v>
      </c>
      <c r="G257" s="40">
        <f t="shared" si="27"/>
        <v>873.5</v>
      </c>
    </row>
    <row r="258" spans="1:8" x14ac:dyDescent="0.25">
      <c r="A258" s="39" t="s">
        <v>125</v>
      </c>
      <c r="B258" s="29" t="s">
        <v>87</v>
      </c>
      <c r="C258" s="29" t="s">
        <v>83</v>
      </c>
      <c r="D258" s="29" t="s">
        <v>216</v>
      </c>
      <c r="E258" s="29"/>
      <c r="F258" s="40">
        <f t="shared" si="27"/>
        <v>873.5</v>
      </c>
      <c r="G258" s="40">
        <f t="shared" si="27"/>
        <v>873.5</v>
      </c>
    </row>
    <row r="259" spans="1:8" ht="39" x14ac:dyDescent="0.25">
      <c r="A259" s="39" t="s">
        <v>250</v>
      </c>
      <c r="B259" s="29" t="s">
        <v>87</v>
      </c>
      <c r="C259" s="29" t="s">
        <v>83</v>
      </c>
      <c r="D259" s="29" t="s">
        <v>216</v>
      </c>
      <c r="E259" s="29" t="s">
        <v>94</v>
      </c>
      <c r="F259" s="40">
        <f t="shared" si="27"/>
        <v>873.5</v>
      </c>
      <c r="G259" s="40">
        <f t="shared" si="27"/>
        <v>873.5</v>
      </c>
    </row>
    <row r="260" spans="1:8" ht="39" x14ac:dyDescent="0.25">
      <c r="A260" s="39" t="s">
        <v>37</v>
      </c>
      <c r="B260" s="29" t="s">
        <v>87</v>
      </c>
      <c r="C260" s="29" t="s">
        <v>83</v>
      </c>
      <c r="D260" s="29" t="s">
        <v>216</v>
      </c>
      <c r="E260" s="29" t="s">
        <v>95</v>
      </c>
      <c r="F260" s="40">
        <v>873.5</v>
      </c>
      <c r="G260" s="40">
        <v>873.5</v>
      </c>
      <c r="H260" s="10">
        <v>720000</v>
      </c>
    </row>
    <row r="261" spans="1:8" ht="51.75" x14ac:dyDescent="0.25">
      <c r="A261" s="39" t="s">
        <v>214</v>
      </c>
      <c r="B261" s="29" t="s">
        <v>87</v>
      </c>
      <c r="C261" s="29" t="s">
        <v>83</v>
      </c>
      <c r="D261" s="29" t="s">
        <v>284</v>
      </c>
      <c r="E261" s="29"/>
      <c r="F261" s="40">
        <f t="shared" ref="F261:G263" si="28">SUM(F262)</f>
        <v>190</v>
      </c>
      <c r="G261" s="40">
        <f t="shared" si="28"/>
        <v>190</v>
      </c>
    </row>
    <row r="262" spans="1:8" x14ac:dyDescent="0.25">
      <c r="A262" s="39" t="s">
        <v>125</v>
      </c>
      <c r="B262" s="29" t="s">
        <v>87</v>
      </c>
      <c r="C262" s="29" t="s">
        <v>83</v>
      </c>
      <c r="D262" s="29" t="s">
        <v>285</v>
      </c>
      <c r="E262" s="29"/>
      <c r="F262" s="40">
        <f t="shared" si="28"/>
        <v>190</v>
      </c>
      <c r="G262" s="40">
        <f t="shared" si="28"/>
        <v>190</v>
      </c>
    </row>
    <row r="263" spans="1:8" ht="39" x14ac:dyDescent="0.25">
      <c r="A263" s="39" t="s">
        <v>250</v>
      </c>
      <c r="B263" s="29" t="s">
        <v>87</v>
      </c>
      <c r="C263" s="29" t="s">
        <v>83</v>
      </c>
      <c r="D263" s="29" t="s">
        <v>285</v>
      </c>
      <c r="E263" s="29" t="s">
        <v>94</v>
      </c>
      <c r="F263" s="40">
        <f t="shared" si="28"/>
        <v>190</v>
      </c>
      <c r="G263" s="40">
        <f t="shared" si="28"/>
        <v>190</v>
      </c>
    </row>
    <row r="264" spans="1:8" ht="39" x14ac:dyDescent="0.25">
      <c r="A264" s="39" t="s">
        <v>37</v>
      </c>
      <c r="B264" s="29" t="s">
        <v>87</v>
      </c>
      <c r="C264" s="29" t="s">
        <v>83</v>
      </c>
      <c r="D264" s="29" t="s">
        <v>285</v>
      </c>
      <c r="E264" s="29" t="s">
        <v>95</v>
      </c>
      <c r="F264" s="40">
        <v>190</v>
      </c>
      <c r="G264" s="40">
        <v>190</v>
      </c>
      <c r="H264" s="10">
        <v>210128</v>
      </c>
    </row>
    <row r="265" spans="1:8" x14ac:dyDescent="0.25">
      <c r="A265" s="34" t="s">
        <v>507</v>
      </c>
      <c r="B265" s="37" t="s">
        <v>505</v>
      </c>
      <c r="C265" s="37"/>
      <c r="D265" s="37"/>
      <c r="E265" s="37"/>
      <c r="F265" s="38">
        <f t="shared" ref="F265:G271" si="29">F266</f>
        <v>250</v>
      </c>
      <c r="G265" s="38">
        <f t="shared" si="29"/>
        <v>0</v>
      </c>
    </row>
    <row r="266" spans="1:8" ht="26.25" x14ac:dyDescent="0.25">
      <c r="A266" s="34" t="s">
        <v>508</v>
      </c>
      <c r="B266" s="37" t="s">
        <v>505</v>
      </c>
      <c r="C266" s="37" t="s">
        <v>83</v>
      </c>
      <c r="D266" s="37"/>
      <c r="E266" s="37"/>
      <c r="F266" s="38">
        <f t="shared" si="29"/>
        <v>250</v>
      </c>
      <c r="G266" s="38">
        <f t="shared" si="29"/>
        <v>0</v>
      </c>
    </row>
    <row r="267" spans="1:8" ht="39" x14ac:dyDescent="0.25">
      <c r="A267" s="39" t="s">
        <v>66</v>
      </c>
      <c r="B267" s="29" t="s">
        <v>505</v>
      </c>
      <c r="C267" s="29" t="s">
        <v>83</v>
      </c>
      <c r="D267" s="29" t="s">
        <v>204</v>
      </c>
      <c r="E267" s="29"/>
      <c r="F267" s="40">
        <f t="shared" si="29"/>
        <v>250</v>
      </c>
      <c r="G267" s="40">
        <f t="shared" si="29"/>
        <v>0</v>
      </c>
    </row>
    <row r="268" spans="1:8" ht="26.25" x14ac:dyDescent="0.25">
      <c r="A268" s="39" t="s">
        <v>205</v>
      </c>
      <c r="B268" s="29" t="s">
        <v>505</v>
      </c>
      <c r="C268" s="29" t="s">
        <v>83</v>
      </c>
      <c r="D268" s="29" t="s">
        <v>206</v>
      </c>
      <c r="E268" s="29"/>
      <c r="F268" s="40">
        <f t="shared" si="29"/>
        <v>250</v>
      </c>
      <c r="G268" s="40">
        <f t="shared" si="29"/>
        <v>0</v>
      </c>
    </row>
    <row r="269" spans="1:8" ht="39" x14ac:dyDescent="0.25">
      <c r="A269" s="39" t="s">
        <v>210</v>
      </c>
      <c r="B269" s="29" t="s">
        <v>505</v>
      </c>
      <c r="C269" s="29" t="s">
        <v>83</v>
      </c>
      <c r="D269" s="29" t="s">
        <v>212</v>
      </c>
      <c r="E269" s="29"/>
      <c r="F269" s="40">
        <f t="shared" si="29"/>
        <v>250</v>
      </c>
      <c r="G269" s="40">
        <f t="shared" si="29"/>
        <v>0</v>
      </c>
    </row>
    <row r="270" spans="1:8" ht="51.75" x14ac:dyDescent="0.25">
      <c r="A270" s="39" t="s">
        <v>509</v>
      </c>
      <c r="B270" s="29" t="s">
        <v>505</v>
      </c>
      <c r="C270" s="29" t="s">
        <v>83</v>
      </c>
      <c r="D270" s="29" t="s">
        <v>506</v>
      </c>
      <c r="E270" s="29"/>
      <c r="F270" s="40">
        <f t="shared" si="29"/>
        <v>250</v>
      </c>
      <c r="G270" s="40">
        <f t="shared" si="29"/>
        <v>0</v>
      </c>
    </row>
    <row r="271" spans="1:8" ht="39" x14ac:dyDescent="0.25">
      <c r="A271" s="39" t="s">
        <v>250</v>
      </c>
      <c r="B271" s="29" t="s">
        <v>505</v>
      </c>
      <c r="C271" s="29" t="s">
        <v>83</v>
      </c>
      <c r="D271" s="29" t="s">
        <v>506</v>
      </c>
      <c r="E271" s="29" t="s">
        <v>94</v>
      </c>
      <c r="F271" s="40">
        <f t="shared" si="29"/>
        <v>250</v>
      </c>
      <c r="G271" s="40">
        <f t="shared" si="29"/>
        <v>0</v>
      </c>
    </row>
    <row r="272" spans="1:8" ht="39" x14ac:dyDescent="0.25">
      <c r="A272" s="39" t="s">
        <v>37</v>
      </c>
      <c r="B272" s="29" t="s">
        <v>505</v>
      </c>
      <c r="C272" s="29" t="s">
        <v>83</v>
      </c>
      <c r="D272" s="29" t="s">
        <v>506</v>
      </c>
      <c r="E272" s="29" t="s">
        <v>95</v>
      </c>
      <c r="F272" s="40">
        <v>250</v>
      </c>
      <c r="G272" s="40">
        <v>0</v>
      </c>
    </row>
    <row r="273" spans="1:7" x14ac:dyDescent="0.25">
      <c r="A273" s="34" t="s">
        <v>67</v>
      </c>
      <c r="B273" s="37" t="s">
        <v>88</v>
      </c>
      <c r="C273" s="37"/>
      <c r="D273" s="37"/>
      <c r="E273" s="37"/>
      <c r="F273" s="38">
        <f>F274</f>
        <v>664.7</v>
      </c>
      <c r="G273" s="38">
        <f>G274</f>
        <v>664.7</v>
      </c>
    </row>
    <row r="274" spans="1:7" x14ac:dyDescent="0.25">
      <c r="A274" s="34" t="s">
        <v>265</v>
      </c>
      <c r="B274" s="37" t="s">
        <v>88</v>
      </c>
      <c r="C274" s="37" t="s">
        <v>88</v>
      </c>
      <c r="D274" s="37"/>
      <c r="E274" s="37"/>
      <c r="F274" s="38">
        <f>F275</f>
        <v>664.7</v>
      </c>
      <c r="G274" s="38">
        <f>G275</f>
        <v>664.7</v>
      </c>
    </row>
    <row r="275" spans="1:7" ht="26.25" x14ac:dyDescent="0.25">
      <c r="A275" s="39" t="s">
        <v>68</v>
      </c>
      <c r="B275" s="29" t="s">
        <v>88</v>
      </c>
      <c r="C275" s="29" t="s">
        <v>88</v>
      </c>
      <c r="D275" s="29" t="s">
        <v>174</v>
      </c>
      <c r="E275" s="29"/>
      <c r="F275" s="40">
        <f>SUM(F276)</f>
        <v>664.7</v>
      </c>
      <c r="G275" s="40">
        <f>SUM(G276)</f>
        <v>664.7</v>
      </c>
    </row>
    <row r="276" spans="1:7" ht="26.25" x14ac:dyDescent="0.25">
      <c r="A276" s="39" t="s">
        <v>237</v>
      </c>
      <c r="B276" s="29" t="s">
        <v>88</v>
      </c>
      <c r="C276" s="29" t="s">
        <v>88</v>
      </c>
      <c r="D276" s="29" t="s">
        <v>175</v>
      </c>
      <c r="E276" s="29"/>
      <c r="F276" s="40">
        <f>F277</f>
        <v>664.7</v>
      </c>
      <c r="G276" s="40">
        <f>G277</f>
        <v>664.7</v>
      </c>
    </row>
    <row r="277" spans="1:7" ht="51.75" x14ac:dyDescent="0.25">
      <c r="A277" s="39" t="s">
        <v>238</v>
      </c>
      <c r="B277" s="29" t="s">
        <v>88</v>
      </c>
      <c r="C277" s="29" t="s">
        <v>88</v>
      </c>
      <c r="D277" s="29" t="s">
        <v>309</v>
      </c>
      <c r="E277" s="29"/>
      <c r="F277" s="40">
        <f>F278+F281</f>
        <v>664.7</v>
      </c>
      <c r="G277" s="40">
        <f>G278+G281</f>
        <v>664.7</v>
      </c>
    </row>
    <row r="278" spans="1:7" x14ac:dyDescent="0.25">
      <c r="A278" s="39" t="s">
        <v>166</v>
      </c>
      <c r="B278" s="29" t="s">
        <v>88</v>
      </c>
      <c r="C278" s="29" t="s">
        <v>88</v>
      </c>
      <c r="D278" s="29" t="s">
        <v>310</v>
      </c>
      <c r="E278" s="29"/>
      <c r="F278" s="40">
        <f>F279</f>
        <v>538.70000000000005</v>
      </c>
      <c r="G278" s="40">
        <f>G279</f>
        <v>538.70000000000005</v>
      </c>
    </row>
    <row r="279" spans="1:7" ht="39" x14ac:dyDescent="0.25">
      <c r="A279" s="39" t="s">
        <v>250</v>
      </c>
      <c r="B279" s="29" t="s">
        <v>88</v>
      </c>
      <c r="C279" s="29" t="s">
        <v>88</v>
      </c>
      <c r="D279" s="29" t="s">
        <v>310</v>
      </c>
      <c r="E279" s="29" t="s">
        <v>94</v>
      </c>
      <c r="F279" s="40">
        <f>F280</f>
        <v>538.70000000000005</v>
      </c>
      <c r="G279" s="40">
        <f>G280</f>
        <v>538.70000000000005</v>
      </c>
    </row>
    <row r="280" spans="1:7" ht="39" x14ac:dyDescent="0.25">
      <c r="A280" s="39" t="s">
        <v>37</v>
      </c>
      <c r="B280" s="29" t="s">
        <v>88</v>
      </c>
      <c r="C280" s="29" t="s">
        <v>88</v>
      </c>
      <c r="D280" s="29" t="s">
        <v>310</v>
      </c>
      <c r="E280" s="29" t="s">
        <v>95</v>
      </c>
      <c r="F280" s="40">
        <v>538.70000000000005</v>
      </c>
      <c r="G280" s="40">
        <v>538.70000000000005</v>
      </c>
    </row>
    <row r="281" spans="1:7" ht="51" x14ac:dyDescent="0.25">
      <c r="A281" s="43" t="s">
        <v>459</v>
      </c>
      <c r="B281" s="29" t="s">
        <v>88</v>
      </c>
      <c r="C281" s="29" t="s">
        <v>88</v>
      </c>
      <c r="D281" s="29" t="s">
        <v>460</v>
      </c>
      <c r="E281" s="29"/>
      <c r="F281" s="40">
        <f>F282</f>
        <v>126</v>
      </c>
      <c r="G281" s="40">
        <f>G282</f>
        <v>126</v>
      </c>
    </row>
    <row r="282" spans="1:7" ht="39" x14ac:dyDescent="0.25">
      <c r="A282" s="39" t="s">
        <v>53</v>
      </c>
      <c r="B282" s="29" t="s">
        <v>88</v>
      </c>
      <c r="C282" s="29" t="s">
        <v>88</v>
      </c>
      <c r="D282" s="29" t="s">
        <v>460</v>
      </c>
      <c r="E282" s="29" t="s">
        <v>107</v>
      </c>
      <c r="F282" s="40">
        <f>F283</f>
        <v>126</v>
      </c>
      <c r="G282" s="40">
        <f>G283</f>
        <v>126</v>
      </c>
    </row>
    <row r="283" spans="1:7" x14ac:dyDescent="0.25">
      <c r="A283" s="39" t="s">
        <v>54</v>
      </c>
      <c r="B283" s="29" t="s">
        <v>88</v>
      </c>
      <c r="C283" s="29" t="s">
        <v>88</v>
      </c>
      <c r="D283" s="29" t="s">
        <v>460</v>
      </c>
      <c r="E283" s="29" t="s">
        <v>108</v>
      </c>
      <c r="F283" s="40">
        <v>126</v>
      </c>
      <c r="G283" s="40">
        <v>126</v>
      </c>
    </row>
    <row r="284" spans="1:7" x14ac:dyDescent="0.25">
      <c r="A284" s="34" t="s">
        <v>69</v>
      </c>
      <c r="B284" s="37" t="s">
        <v>86</v>
      </c>
      <c r="C284" s="37"/>
      <c r="D284" s="37"/>
      <c r="E284" s="37"/>
      <c r="F284" s="38">
        <f>F285</f>
        <v>29542</v>
      </c>
      <c r="G284" s="38">
        <f>G285</f>
        <v>29542</v>
      </c>
    </row>
    <row r="285" spans="1:7" x14ac:dyDescent="0.25">
      <c r="A285" s="34" t="s">
        <v>70</v>
      </c>
      <c r="B285" s="37" t="s">
        <v>86</v>
      </c>
      <c r="C285" s="37" t="s">
        <v>81</v>
      </c>
      <c r="D285" s="37"/>
      <c r="E285" s="37"/>
      <c r="F285" s="38">
        <f>F286+F305</f>
        <v>29542</v>
      </c>
      <c r="G285" s="38">
        <f>G286+G305</f>
        <v>29542</v>
      </c>
    </row>
    <row r="286" spans="1:7" ht="39" x14ac:dyDescent="0.25">
      <c r="A286" s="39" t="s">
        <v>71</v>
      </c>
      <c r="B286" s="29" t="s">
        <v>86</v>
      </c>
      <c r="C286" s="29" t="s">
        <v>81</v>
      </c>
      <c r="D286" s="29" t="s">
        <v>167</v>
      </c>
      <c r="E286" s="29"/>
      <c r="F286" s="40">
        <f>SUM(F287+F292)</f>
        <v>29361</v>
      </c>
      <c r="G286" s="40">
        <f>SUM(G287+G292)</f>
        <v>29361</v>
      </c>
    </row>
    <row r="287" spans="1:7" ht="64.5" x14ac:dyDescent="0.25">
      <c r="A287" s="39" t="s">
        <v>168</v>
      </c>
      <c r="B287" s="29" t="s">
        <v>86</v>
      </c>
      <c r="C287" s="29" t="s">
        <v>81</v>
      </c>
      <c r="D287" s="29" t="s">
        <v>169</v>
      </c>
      <c r="E287" s="29"/>
      <c r="F287" s="40">
        <f>SUM(F288)</f>
        <v>5429.6</v>
      </c>
      <c r="G287" s="40">
        <f>SUM(G288)</f>
        <v>5429.6</v>
      </c>
    </row>
    <row r="288" spans="1:7" ht="26.25" x14ac:dyDescent="0.25">
      <c r="A288" s="39" t="s">
        <v>170</v>
      </c>
      <c r="B288" s="29" t="s">
        <v>86</v>
      </c>
      <c r="C288" s="29" t="s">
        <v>81</v>
      </c>
      <c r="D288" s="29" t="s">
        <v>171</v>
      </c>
      <c r="E288" s="29"/>
      <c r="F288" s="40">
        <f>SUM(F289)</f>
        <v>5429.6</v>
      </c>
      <c r="G288" s="40">
        <f>SUM(G289)</f>
        <v>5429.6</v>
      </c>
    </row>
    <row r="289" spans="1:7" ht="51.75" x14ac:dyDescent="0.25">
      <c r="A289" s="39" t="s">
        <v>461</v>
      </c>
      <c r="B289" s="29" t="s">
        <v>86</v>
      </c>
      <c r="C289" s="29" t="s">
        <v>81</v>
      </c>
      <c r="D289" s="29" t="s">
        <v>462</v>
      </c>
      <c r="E289" s="29"/>
      <c r="F289" s="40">
        <f>F290</f>
        <v>5429.6</v>
      </c>
      <c r="G289" s="40">
        <f>G290</f>
        <v>5429.6</v>
      </c>
    </row>
    <row r="290" spans="1:7" ht="39" x14ac:dyDescent="0.25">
      <c r="A290" s="39" t="s">
        <v>53</v>
      </c>
      <c r="B290" s="29" t="s">
        <v>86</v>
      </c>
      <c r="C290" s="29" t="s">
        <v>81</v>
      </c>
      <c r="D290" s="29" t="s">
        <v>462</v>
      </c>
      <c r="E290" s="29" t="s">
        <v>107</v>
      </c>
      <c r="F290" s="40">
        <f>F291</f>
        <v>5429.6</v>
      </c>
      <c r="G290" s="40">
        <f>G291</f>
        <v>5429.6</v>
      </c>
    </row>
    <row r="291" spans="1:7" x14ac:dyDescent="0.25">
      <c r="A291" s="39" t="s">
        <v>54</v>
      </c>
      <c r="B291" s="29" t="s">
        <v>86</v>
      </c>
      <c r="C291" s="29" t="s">
        <v>81</v>
      </c>
      <c r="D291" s="29" t="s">
        <v>462</v>
      </c>
      <c r="E291" s="29" t="s">
        <v>108</v>
      </c>
      <c r="F291" s="40">
        <v>5429.6</v>
      </c>
      <c r="G291" s="40">
        <v>5429.6</v>
      </c>
    </row>
    <row r="292" spans="1:7" ht="26.25" x14ac:dyDescent="0.25">
      <c r="A292" s="39" t="s">
        <v>172</v>
      </c>
      <c r="B292" s="29" t="s">
        <v>86</v>
      </c>
      <c r="C292" s="29" t="s">
        <v>81</v>
      </c>
      <c r="D292" s="29" t="s">
        <v>173</v>
      </c>
      <c r="E292" s="29"/>
      <c r="F292" s="40">
        <f>F293+F297+F301</f>
        <v>23931.4</v>
      </c>
      <c r="G292" s="40">
        <f>G293+G297+G301</f>
        <v>23931.4</v>
      </c>
    </row>
    <row r="293" spans="1:7" ht="51.75" x14ac:dyDescent="0.25">
      <c r="A293" s="39" t="s">
        <v>247</v>
      </c>
      <c r="B293" s="29" t="s">
        <v>86</v>
      </c>
      <c r="C293" s="29" t="s">
        <v>81</v>
      </c>
      <c r="D293" s="29" t="s">
        <v>248</v>
      </c>
      <c r="E293" s="29"/>
      <c r="F293" s="40">
        <f t="shared" ref="F293:G295" si="30">F294</f>
        <v>21831.4</v>
      </c>
      <c r="G293" s="40">
        <f t="shared" si="30"/>
        <v>21831.4</v>
      </c>
    </row>
    <row r="294" spans="1:7" ht="51.75" x14ac:dyDescent="0.25">
      <c r="A294" s="39" t="s">
        <v>461</v>
      </c>
      <c r="B294" s="29" t="s">
        <v>86</v>
      </c>
      <c r="C294" s="29" t="s">
        <v>81</v>
      </c>
      <c r="D294" s="29" t="s">
        <v>463</v>
      </c>
      <c r="E294" s="29"/>
      <c r="F294" s="40">
        <f t="shared" si="30"/>
        <v>21831.4</v>
      </c>
      <c r="G294" s="40">
        <f t="shared" si="30"/>
        <v>21831.4</v>
      </c>
    </row>
    <row r="295" spans="1:7" ht="39" x14ac:dyDescent="0.25">
      <c r="A295" s="39" t="s">
        <v>53</v>
      </c>
      <c r="B295" s="29" t="s">
        <v>86</v>
      </c>
      <c r="C295" s="29" t="s">
        <v>81</v>
      </c>
      <c r="D295" s="29" t="s">
        <v>463</v>
      </c>
      <c r="E295" s="29" t="s">
        <v>107</v>
      </c>
      <c r="F295" s="40">
        <f t="shared" si="30"/>
        <v>21831.4</v>
      </c>
      <c r="G295" s="40">
        <f t="shared" si="30"/>
        <v>21831.4</v>
      </c>
    </row>
    <row r="296" spans="1:7" x14ac:dyDescent="0.25">
      <c r="A296" s="39" t="s">
        <v>54</v>
      </c>
      <c r="B296" s="29" t="s">
        <v>86</v>
      </c>
      <c r="C296" s="29" t="s">
        <v>81</v>
      </c>
      <c r="D296" s="29" t="s">
        <v>463</v>
      </c>
      <c r="E296" s="29" t="s">
        <v>108</v>
      </c>
      <c r="F296" s="40">
        <v>21831.4</v>
      </c>
      <c r="G296" s="40">
        <v>21831.4</v>
      </c>
    </row>
    <row r="297" spans="1:7" ht="39" x14ac:dyDescent="0.25">
      <c r="A297" s="39" t="s">
        <v>383</v>
      </c>
      <c r="B297" s="29" t="s">
        <v>86</v>
      </c>
      <c r="C297" s="29" t="s">
        <v>81</v>
      </c>
      <c r="D297" s="29" t="s">
        <v>361</v>
      </c>
      <c r="E297" s="29"/>
      <c r="F297" s="40">
        <f t="shared" ref="F297:G299" si="31">F298</f>
        <v>100</v>
      </c>
      <c r="G297" s="40">
        <f t="shared" si="31"/>
        <v>100</v>
      </c>
    </row>
    <row r="298" spans="1:7" ht="51.75" x14ac:dyDescent="0.25">
      <c r="A298" s="39" t="s">
        <v>459</v>
      </c>
      <c r="B298" s="29" t="s">
        <v>86</v>
      </c>
      <c r="C298" s="29" t="s">
        <v>81</v>
      </c>
      <c r="D298" s="29" t="s">
        <v>464</v>
      </c>
      <c r="E298" s="29"/>
      <c r="F298" s="40">
        <f t="shared" si="31"/>
        <v>100</v>
      </c>
      <c r="G298" s="40">
        <f t="shared" si="31"/>
        <v>100</v>
      </c>
    </row>
    <row r="299" spans="1:7" ht="39" x14ac:dyDescent="0.25">
      <c r="A299" s="39" t="s">
        <v>53</v>
      </c>
      <c r="B299" s="29" t="s">
        <v>86</v>
      </c>
      <c r="C299" s="29" t="s">
        <v>81</v>
      </c>
      <c r="D299" s="29" t="s">
        <v>464</v>
      </c>
      <c r="E299" s="29" t="s">
        <v>107</v>
      </c>
      <c r="F299" s="40">
        <f t="shared" si="31"/>
        <v>100</v>
      </c>
      <c r="G299" s="40">
        <f t="shared" si="31"/>
        <v>100</v>
      </c>
    </row>
    <row r="300" spans="1:7" x14ac:dyDescent="0.25">
      <c r="A300" s="39" t="s">
        <v>54</v>
      </c>
      <c r="B300" s="29" t="s">
        <v>86</v>
      </c>
      <c r="C300" s="29" t="s">
        <v>81</v>
      </c>
      <c r="D300" s="29" t="s">
        <v>464</v>
      </c>
      <c r="E300" s="29" t="s">
        <v>108</v>
      </c>
      <c r="F300" s="40">
        <v>100</v>
      </c>
      <c r="G300" s="40">
        <v>100</v>
      </c>
    </row>
    <row r="301" spans="1:7" ht="26.25" x14ac:dyDescent="0.25">
      <c r="A301" s="39" t="s">
        <v>465</v>
      </c>
      <c r="B301" s="29" t="s">
        <v>86</v>
      </c>
      <c r="C301" s="29" t="s">
        <v>81</v>
      </c>
      <c r="D301" s="29" t="s">
        <v>466</v>
      </c>
      <c r="E301" s="29"/>
      <c r="F301" s="40">
        <f t="shared" ref="F301:G303" si="32">F302</f>
        <v>2000</v>
      </c>
      <c r="G301" s="40">
        <f t="shared" si="32"/>
        <v>2000</v>
      </c>
    </row>
    <row r="302" spans="1:7" ht="51.75" x14ac:dyDescent="0.25">
      <c r="A302" s="39" t="s">
        <v>459</v>
      </c>
      <c r="B302" s="29" t="s">
        <v>86</v>
      </c>
      <c r="C302" s="29" t="s">
        <v>81</v>
      </c>
      <c r="D302" s="29" t="s">
        <v>467</v>
      </c>
      <c r="E302" s="29"/>
      <c r="F302" s="40">
        <f t="shared" si="32"/>
        <v>2000</v>
      </c>
      <c r="G302" s="40">
        <f t="shared" si="32"/>
        <v>2000</v>
      </c>
    </row>
    <row r="303" spans="1:7" ht="39" x14ac:dyDescent="0.25">
      <c r="A303" s="39" t="s">
        <v>53</v>
      </c>
      <c r="B303" s="29" t="s">
        <v>86</v>
      </c>
      <c r="C303" s="29" t="s">
        <v>81</v>
      </c>
      <c r="D303" s="29" t="s">
        <v>467</v>
      </c>
      <c r="E303" s="29" t="s">
        <v>107</v>
      </c>
      <c r="F303" s="40">
        <f t="shared" si="32"/>
        <v>2000</v>
      </c>
      <c r="G303" s="40">
        <f t="shared" si="32"/>
        <v>2000</v>
      </c>
    </row>
    <row r="304" spans="1:7" x14ac:dyDescent="0.25">
      <c r="A304" s="39" t="s">
        <v>54</v>
      </c>
      <c r="B304" s="29" t="s">
        <v>86</v>
      </c>
      <c r="C304" s="29" t="s">
        <v>81</v>
      </c>
      <c r="D304" s="29" t="s">
        <v>467</v>
      </c>
      <c r="E304" s="29" t="s">
        <v>108</v>
      </c>
      <c r="F304" s="40">
        <v>2000</v>
      </c>
      <c r="G304" s="40">
        <v>2000</v>
      </c>
    </row>
    <row r="305" spans="1:7" ht="64.5" x14ac:dyDescent="0.25">
      <c r="A305" s="39" t="s">
        <v>329</v>
      </c>
      <c r="B305" s="29" t="s">
        <v>86</v>
      </c>
      <c r="C305" s="29" t="s">
        <v>81</v>
      </c>
      <c r="D305" s="29" t="s">
        <v>330</v>
      </c>
      <c r="E305" s="29"/>
      <c r="F305" s="40">
        <f>F306</f>
        <v>181</v>
      </c>
      <c r="G305" s="40">
        <f>G306</f>
        <v>181</v>
      </c>
    </row>
    <row r="306" spans="1:7" ht="128.25" x14ac:dyDescent="0.25">
      <c r="A306" s="39" t="s">
        <v>342</v>
      </c>
      <c r="B306" s="29" t="s">
        <v>86</v>
      </c>
      <c r="C306" s="29" t="s">
        <v>81</v>
      </c>
      <c r="D306" s="29" t="s">
        <v>331</v>
      </c>
      <c r="E306" s="29"/>
      <c r="F306" s="40">
        <f>F307+F311+F315+F319</f>
        <v>181</v>
      </c>
      <c r="G306" s="40">
        <f>G307+G311+G315+G319</f>
        <v>181</v>
      </c>
    </row>
    <row r="307" spans="1:7" ht="90" x14ac:dyDescent="0.25">
      <c r="A307" s="39" t="s">
        <v>348</v>
      </c>
      <c r="B307" s="29" t="s">
        <v>86</v>
      </c>
      <c r="C307" s="29" t="s">
        <v>81</v>
      </c>
      <c r="D307" s="29" t="s">
        <v>340</v>
      </c>
      <c r="E307" s="29"/>
      <c r="F307" s="40">
        <f t="shared" ref="F307:G309" si="33">F308</f>
        <v>60</v>
      </c>
      <c r="G307" s="40">
        <f t="shared" si="33"/>
        <v>60</v>
      </c>
    </row>
    <row r="308" spans="1:7" ht="51" x14ac:dyDescent="0.25">
      <c r="A308" s="43" t="s">
        <v>459</v>
      </c>
      <c r="B308" s="29" t="s">
        <v>86</v>
      </c>
      <c r="C308" s="29" t="s">
        <v>81</v>
      </c>
      <c r="D308" s="29" t="s">
        <v>468</v>
      </c>
      <c r="E308" s="29"/>
      <c r="F308" s="40">
        <f t="shared" si="33"/>
        <v>60</v>
      </c>
      <c r="G308" s="40">
        <f t="shared" si="33"/>
        <v>60</v>
      </c>
    </row>
    <row r="309" spans="1:7" ht="39" x14ac:dyDescent="0.25">
      <c r="A309" s="39" t="s">
        <v>53</v>
      </c>
      <c r="B309" s="29" t="s">
        <v>86</v>
      </c>
      <c r="C309" s="29" t="s">
        <v>81</v>
      </c>
      <c r="D309" s="29" t="s">
        <v>468</v>
      </c>
      <c r="E309" s="29" t="s">
        <v>107</v>
      </c>
      <c r="F309" s="40">
        <f t="shared" si="33"/>
        <v>60</v>
      </c>
      <c r="G309" s="40">
        <f t="shared" si="33"/>
        <v>60</v>
      </c>
    </row>
    <row r="310" spans="1:7" x14ac:dyDescent="0.25">
      <c r="A310" s="39" t="s">
        <v>54</v>
      </c>
      <c r="B310" s="29" t="s">
        <v>86</v>
      </c>
      <c r="C310" s="29" t="s">
        <v>81</v>
      </c>
      <c r="D310" s="29" t="s">
        <v>468</v>
      </c>
      <c r="E310" s="29" t="s">
        <v>108</v>
      </c>
      <c r="F310" s="40">
        <v>60</v>
      </c>
      <c r="G310" s="40">
        <v>60</v>
      </c>
    </row>
    <row r="311" spans="1:7" ht="51.75" x14ac:dyDescent="0.25">
      <c r="A311" s="39" t="s">
        <v>343</v>
      </c>
      <c r="B311" s="29" t="s">
        <v>86</v>
      </c>
      <c r="C311" s="29" t="s">
        <v>81</v>
      </c>
      <c r="D311" s="29" t="s">
        <v>332</v>
      </c>
      <c r="E311" s="29"/>
      <c r="F311" s="40">
        <f t="shared" ref="F311:G313" si="34">F312</f>
        <v>56</v>
      </c>
      <c r="G311" s="40">
        <f t="shared" si="34"/>
        <v>56</v>
      </c>
    </row>
    <row r="312" spans="1:7" ht="51.75" x14ac:dyDescent="0.25">
      <c r="A312" s="39" t="s">
        <v>459</v>
      </c>
      <c r="B312" s="29" t="s">
        <v>86</v>
      </c>
      <c r="C312" s="29" t="s">
        <v>81</v>
      </c>
      <c r="D312" s="29" t="s">
        <v>469</v>
      </c>
      <c r="E312" s="29"/>
      <c r="F312" s="40">
        <f t="shared" si="34"/>
        <v>56</v>
      </c>
      <c r="G312" s="40">
        <f t="shared" si="34"/>
        <v>56</v>
      </c>
    </row>
    <row r="313" spans="1:7" ht="39" x14ac:dyDescent="0.25">
      <c r="A313" s="39" t="s">
        <v>53</v>
      </c>
      <c r="B313" s="29" t="s">
        <v>86</v>
      </c>
      <c r="C313" s="29" t="s">
        <v>81</v>
      </c>
      <c r="D313" s="29" t="s">
        <v>469</v>
      </c>
      <c r="E313" s="29" t="s">
        <v>107</v>
      </c>
      <c r="F313" s="40">
        <f t="shared" si="34"/>
        <v>56</v>
      </c>
      <c r="G313" s="40">
        <f t="shared" si="34"/>
        <v>56</v>
      </c>
    </row>
    <row r="314" spans="1:7" x14ac:dyDescent="0.25">
      <c r="A314" s="39" t="s">
        <v>54</v>
      </c>
      <c r="B314" s="29" t="s">
        <v>86</v>
      </c>
      <c r="C314" s="29" t="s">
        <v>81</v>
      </c>
      <c r="D314" s="29" t="s">
        <v>469</v>
      </c>
      <c r="E314" s="29" t="s">
        <v>108</v>
      </c>
      <c r="F314" s="40">
        <v>56</v>
      </c>
      <c r="G314" s="40">
        <v>56</v>
      </c>
    </row>
    <row r="315" spans="1:7" ht="39" x14ac:dyDescent="0.25">
      <c r="A315" s="39" t="s">
        <v>344</v>
      </c>
      <c r="B315" s="29" t="s">
        <v>86</v>
      </c>
      <c r="C315" s="29" t="s">
        <v>81</v>
      </c>
      <c r="D315" s="29" t="s">
        <v>333</v>
      </c>
      <c r="E315" s="29"/>
      <c r="F315" s="40">
        <f t="shared" ref="F315:G317" si="35">F316</f>
        <v>15</v>
      </c>
      <c r="G315" s="40">
        <f t="shared" si="35"/>
        <v>15</v>
      </c>
    </row>
    <row r="316" spans="1:7" ht="51.75" x14ac:dyDescent="0.25">
      <c r="A316" s="39" t="s">
        <v>459</v>
      </c>
      <c r="B316" s="29" t="s">
        <v>86</v>
      </c>
      <c r="C316" s="29" t="s">
        <v>81</v>
      </c>
      <c r="D316" s="29" t="s">
        <v>470</v>
      </c>
      <c r="E316" s="29"/>
      <c r="F316" s="40">
        <f t="shared" si="35"/>
        <v>15</v>
      </c>
      <c r="G316" s="40">
        <f t="shared" si="35"/>
        <v>15</v>
      </c>
    </row>
    <row r="317" spans="1:7" ht="39" x14ac:dyDescent="0.25">
      <c r="A317" s="39" t="s">
        <v>53</v>
      </c>
      <c r="B317" s="29" t="s">
        <v>86</v>
      </c>
      <c r="C317" s="29" t="s">
        <v>81</v>
      </c>
      <c r="D317" s="29" t="s">
        <v>470</v>
      </c>
      <c r="E317" s="29" t="s">
        <v>107</v>
      </c>
      <c r="F317" s="40">
        <f t="shared" si="35"/>
        <v>15</v>
      </c>
      <c r="G317" s="40">
        <f t="shared" si="35"/>
        <v>15</v>
      </c>
    </row>
    <row r="318" spans="1:7" x14ac:dyDescent="0.25">
      <c r="A318" s="39" t="s">
        <v>54</v>
      </c>
      <c r="B318" s="29" t="s">
        <v>86</v>
      </c>
      <c r="C318" s="29" t="s">
        <v>81</v>
      </c>
      <c r="D318" s="29" t="s">
        <v>470</v>
      </c>
      <c r="E318" s="29" t="s">
        <v>108</v>
      </c>
      <c r="F318" s="40">
        <v>15</v>
      </c>
      <c r="G318" s="40">
        <v>15</v>
      </c>
    </row>
    <row r="319" spans="1:7" ht="51.75" x14ac:dyDescent="0.25">
      <c r="A319" s="39" t="s">
        <v>375</v>
      </c>
      <c r="B319" s="29" t="s">
        <v>86</v>
      </c>
      <c r="C319" s="29" t="s">
        <v>81</v>
      </c>
      <c r="D319" s="29" t="s">
        <v>334</v>
      </c>
      <c r="E319" s="29"/>
      <c r="F319" s="40">
        <f t="shared" ref="F319:G321" si="36">F320</f>
        <v>50</v>
      </c>
      <c r="G319" s="40">
        <f t="shared" si="36"/>
        <v>50</v>
      </c>
    </row>
    <row r="320" spans="1:7" ht="51.75" x14ac:dyDescent="0.25">
      <c r="A320" s="39" t="s">
        <v>459</v>
      </c>
      <c r="B320" s="29" t="s">
        <v>86</v>
      </c>
      <c r="C320" s="29" t="s">
        <v>81</v>
      </c>
      <c r="D320" s="29" t="s">
        <v>471</v>
      </c>
      <c r="E320" s="29"/>
      <c r="F320" s="40">
        <f t="shared" si="36"/>
        <v>50</v>
      </c>
      <c r="G320" s="40">
        <f t="shared" si="36"/>
        <v>50</v>
      </c>
    </row>
    <row r="321" spans="1:7" ht="39" x14ac:dyDescent="0.25">
      <c r="A321" s="39" t="s">
        <v>53</v>
      </c>
      <c r="B321" s="29" t="s">
        <v>86</v>
      </c>
      <c r="C321" s="29" t="s">
        <v>81</v>
      </c>
      <c r="D321" s="29" t="s">
        <v>471</v>
      </c>
      <c r="E321" s="29" t="s">
        <v>107</v>
      </c>
      <c r="F321" s="40">
        <f t="shared" si="36"/>
        <v>50</v>
      </c>
      <c r="G321" s="40">
        <f t="shared" si="36"/>
        <v>50</v>
      </c>
    </row>
    <row r="322" spans="1:7" x14ac:dyDescent="0.25">
      <c r="A322" s="39" t="s">
        <v>54</v>
      </c>
      <c r="B322" s="29" t="s">
        <v>86</v>
      </c>
      <c r="C322" s="29" t="s">
        <v>81</v>
      </c>
      <c r="D322" s="29" t="s">
        <v>471</v>
      </c>
      <c r="E322" s="29" t="s">
        <v>108</v>
      </c>
      <c r="F322" s="40">
        <v>50</v>
      </c>
      <c r="G322" s="40">
        <v>50</v>
      </c>
    </row>
    <row r="323" spans="1:7" x14ac:dyDescent="0.25">
      <c r="A323" s="34" t="s">
        <v>72</v>
      </c>
      <c r="B323" s="37">
        <v>10</v>
      </c>
      <c r="C323" s="37"/>
      <c r="D323" s="37"/>
      <c r="E323" s="37"/>
      <c r="F323" s="38">
        <f t="shared" ref="F323:G328" si="37">F324</f>
        <v>480</v>
      </c>
      <c r="G323" s="38">
        <f t="shared" si="37"/>
        <v>480</v>
      </c>
    </row>
    <row r="324" spans="1:7" x14ac:dyDescent="0.25">
      <c r="A324" s="34" t="s">
        <v>73</v>
      </c>
      <c r="B324" s="37">
        <v>10</v>
      </c>
      <c r="C324" s="37" t="s">
        <v>81</v>
      </c>
      <c r="D324" s="37"/>
      <c r="E324" s="37"/>
      <c r="F324" s="38">
        <f t="shared" si="37"/>
        <v>480</v>
      </c>
      <c r="G324" s="38">
        <f t="shared" si="37"/>
        <v>480</v>
      </c>
    </row>
    <row r="325" spans="1:7" ht="39" x14ac:dyDescent="0.25">
      <c r="A325" s="39" t="s">
        <v>337</v>
      </c>
      <c r="B325" s="29" t="s">
        <v>318</v>
      </c>
      <c r="C325" s="29" t="s">
        <v>81</v>
      </c>
      <c r="D325" s="29" t="s">
        <v>113</v>
      </c>
      <c r="E325" s="29"/>
      <c r="F325" s="40">
        <f t="shared" si="37"/>
        <v>480</v>
      </c>
      <c r="G325" s="40">
        <f t="shared" si="37"/>
        <v>480</v>
      </c>
    </row>
    <row r="326" spans="1:7" ht="64.5" x14ac:dyDescent="0.25">
      <c r="A326" s="39" t="s">
        <v>338</v>
      </c>
      <c r="B326" s="29" t="s">
        <v>318</v>
      </c>
      <c r="C326" s="29" t="s">
        <v>81</v>
      </c>
      <c r="D326" s="29" t="s">
        <v>335</v>
      </c>
      <c r="E326" s="29"/>
      <c r="F326" s="40">
        <f t="shared" si="37"/>
        <v>480</v>
      </c>
      <c r="G326" s="40">
        <f t="shared" si="37"/>
        <v>480</v>
      </c>
    </row>
    <row r="327" spans="1:7" ht="64.5" x14ac:dyDescent="0.25">
      <c r="A327" s="39" t="s">
        <v>349</v>
      </c>
      <c r="B327" s="29" t="s">
        <v>318</v>
      </c>
      <c r="C327" s="29" t="s">
        <v>81</v>
      </c>
      <c r="D327" s="29" t="s">
        <v>336</v>
      </c>
      <c r="E327" s="29"/>
      <c r="F327" s="40">
        <f t="shared" si="37"/>
        <v>480</v>
      </c>
      <c r="G327" s="40">
        <f t="shared" si="37"/>
        <v>480</v>
      </c>
    </row>
    <row r="328" spans="1:7" ht="26.25" x14ac:dyDescent="0.25">
      <c r="A328" s="39" t="s">
        <v>38</v>
      </c>
      <c r="B328" s="29" t="s">
        <v>318</v>
      </c>
      <c r="C328" s="29" t="s">
        <v>81</v>
      </c>
      <c r="D328" s="29" t="s">
        <v>336</v>
      </c>
      <c r="E328" s="29" t="s">
        <v>325</v>
      </c>
      <c r="F328" s="40">
        <f t="shared" si="37"/>
        <v>480</v>
      </c>
      <c r="G328" s="40">
        <f t="shared" si="37"/>
        <v>480</v>
      </c>
    </row>
    <row r="329" spans="1:7" ht="26.25" x14ac:dyDescent="0.25">
      <c r="A329" s="39" t="s">
        <v>74</v>
      </c>
      <c r="B329" s="29" t="s">
        <v>318</v>
      </c>
      <c r="C329" s="29" t="s">
        <v>81</v>
      </c>
      <c r="D329" s="29" t="s">
        <v>336</v>
      </c>
      <c r="E329" s="29" t="s">
        <v>326</v>
      </c>
      <c r="F329" s="40">
        <v>480</v>
      </c>
      <c r="G329" s="40">
        <v>480</v>
      </c>
    </row>
    <row r="330" spans="1:7" x14ac:dyDescent="0.25">
      <c r="A330" s="34" t="s">
        <v>75</v>
      </c>
      <c r="B330" s="37">
        <v>11</v>
      </c>
      <c r="C330" s="37"/>
      <c r="D330" s="37"/>
      <c r="E330" s="37"/>
      <c r="F330" s="38">
        <f>F331</f>
        <v>35159.800000000003</v>
      </c>
      <c r="G330" s="38">
        <f>G331</f>
        <v>35159.800000000003</v>
      </c>
    </row>
    <row r="331" spans="1:7" x14ac:dyDescent="0.25">
      <c r="A331" s="34" t="s">
        <v>76</v>
      </c>
      <c r="B331" s="37">
        <v>11</v>
      </c>
      <c r="C331" s="37" t="s">
        <v>81</v>
      </c>
      <c r="D331" s="37"/>
      <c r="E331" s="37"/>
      <c r="F331" s="38">
        <f>F332+F347</f>
        <v>35159.800000000003</v>
      </c>
      <c r="G331" s="38">
        <f>G332+G347</f>
        <v>35159.800000000003</v>
      </c>
    </row>
    <row r="332" spans="1:7" ht="39" x14ac:dyDescent="0.25">
      <c r="A332" s="39" t="s">
        <v>77</v>
      </c>
      <c r="B332" s="29">
        <v>11</v>
      </c>
      <c r="C332" s="29" t="s">
        <v>81</v>
      </c>
      <c r="D332" s="29" t="s">
        <v>161</v>
      </c>
      <c r="E332" s="29"/>
      <c r="F332" s="40">
        <f>SUM(F333+F342)</f>
        <v>35073</v>
      </c>
      <c r="G332" s="40">
        <f>SUM(G333+G342)</f>
        <v>35073</v>
      </c>
    </row>
    <row r="333" spans="1:7" ht="39" x14ac:dyDescent="0.25">
      <c r="A333" s="39" t="s">
        <v>239</v>
      </c>
      <c r="B333" s="29">
        <v>11</v>
      </c>
      <c r="C333" s="29" t="s">
        <v>81</v>
      </c>
      <c r="D333" s="29" t="s">
        <v>240</v>
      </c>
      <c r="E333" s="29"/>
      <c r="F333" s="40">
        <f>SUM(F334+F338)</f>
        <v>34893</v>
      </c>
      <c r="G333" s="40">
        <f>SUM(G334+G338)</f>
        <v>34893</v>
      </c>
    </row>
    <row r="334" spans="1:7" ht="64.5" x14ac:dyDescent="0.25">
      <c r="A334" s="39" t="s">
        <v>320</v>
      </c>
      <c r="B334" s="29">
        <v>11</v>
      </c>
      <c r="C334" s="29" t="s">
        <v>81</v>
      </c>
      <c r="D334" s="29" t="s">
        <v>241</v>
      </c>
      <c r="E334" s="29"/>
      <c r="F334" s="40">
        <f>SUM(F335)</f>
        <v>34738</v>
      </c>
      <c r="G334" s="40">
        <f>SUM(G335)</f>
        <v>34738</v>
      </c>
    </row>
    <row r="335" spans="1:7" ht="51" x14ac:dyDescent="0.25">
      <c r="A335" s="43" t="s">
        <v>461</v>
      </c>
      <c r="B335" s="29" t="s">
        <v>164</v>
      </c>
      <c r="C335" s="29" t="s">
        <v>81</v>
      </c>
      <c r="D335" s="29" t="s">
        <v>472</v>
      </c>
      <c r="E335" s="29"/>
      <c r="F335" s="40">
        <f>F336</f>
        <v>34738</v>
      </c>
      <c r="G335" s="40">
        <f>G336</f>
        <v>34738</v>
      </c>
    </row>
    <row r="336" spans="1:7" ht="39" x14ac:dyDescent="0.25">
      <c r="A336" s="39" t="s">
        <v>53</v>
      </c>
      <c r="B336" s="29" t="s">
        <v>164</v>
      </c>
      <c r="C336" s="29" t="s">
        <v>81</v>
      </c>
      <c r="D336" s="29" t="s">
        <v>472</v>
      </c>
      <c r="E336" s="29" t="s">
        <v>107</v>
      </c>
      <c r="F336" s="40">
        <f>F337</f>
        <v>34738</v>
      </c>
      <c r="G336" s="40">
        <f>G337</f>
        <v>34738</v>
      </c>
    </row>
    <row r="337" spans="1:7" x14ac:dyDescent="0.25">
      <c r="A337" s="39" t="s">
        <v>54</v>
      </c>
      <c r="B337" s="29" t="s">
        <v>164</v>
      </c>
      <c r="C337" s="29" t="s">
        <v>81</v>
      </c>
      <c r="D337" s="29" t="s">
        <v>472</v>
      </c>
      <c r="E337" s="29" t="s">
        <v>108</v>
      </c>
      <c r="F337" s="40">
        <v>34738</v>
      </c>
      <c r="G337" s="40">
        <v>34738</v>
      </c>
    </row>
    <row r="338" spans="1:7" ht="26.25" x14ac:dyDescent="0.25">
      <c r="A338" s="39" t="s">
        <v>165</v>
      </c>
      <c r="B338" s="29" t="s">
        <v>164</v>
      </c>
      <c r="C338" s="29" t="s">
        <v>81</v>
      </c>
      <c r="D338" s="29" t="s">
        <v>242</v>
      </c>
      <c r="E338" s="29"/>
      <c r="F338" s="40">
        <f>SUM(F339)</f>
        <v>155</v>
      </c>
      <c r="G338" s="40">
        <f>SUM(G339)</f>
        <v>155</v>
      </c>
    </row>
    <row r="339" spans="1:7" ht="51.75" x14ac:dyDescent="0.25">
      <c r="A339" s="39" t="s">
        <v>459</v>
      </c>
      <c r="B339" s="29" t="s">
        <v>164</v>
      </c>
      <c r="C339" s="29" t="s">
        <v>81</v>
      </c>
      <c r="D339" s="29" t="s">
        <v>473</v>
      </c>
      <c r="E339" s="29"/>
      <c r="F339" s="40">
        <f>F340</f>
        <v>155</v>
      </c>
      <c r="G339" s="40">
        <f>G340</f>
        <v>155</v>
      </c>
    </row>
    <row r="340" spans="1:7" ht="39" x14ac:dyDescent="0.25">
      <c r="A340" s="39" t="s">
        <v>53</v>
      </c>
      <c r="B340" s="29" t="s">
        <v>164</v>
      </c>
      <c r="C340" s="29" t="s">
        <v>81</v>
      </c>
      <c r="D340" s="29" t="s">
        <v>473</v>
      </c>
      <c r="E340" s="29" t="s">
        <v>107</v>
      </c>
      <c r="F340" s="40">
        <f>F341</f>
        <v>155</v>
      </c>
      <c r="G340" s="40">
        <f>G341</f>
        <v>155</v>
      </c>
    </row>
    <row r="341" spans="1:7" x14ac:dyDescent="0.25">
      <c r="A341" s="39" t="s">
        <v>54</v>
      </c>
      <c r="B341" s="29" t="s">
        <v>164</v>
      </c>
      <c r="C341" s="29" t="s">
        <v>81</v>
      </c>
      <c r="D341" s="29" t="s">
        <v>473</v>
      </c>
      <c r="E341" s="29" t="s">
        <v>108</v>
      </c>
      <c r="F341" s="40">
        <v>155</v>
      </c>
      <c r="G341" s="40">
        <v>155</v>
      </c>
    </row>
    <row r="342" spans="1:7" ht="51.75" x14ac:dyDescent="0.25">
      <c r="A342" s="39" t="s">
        <v>243</v>
      </c>
      <c r="B342" s="29" t="s">
        <v>164</v>
      </c>
      <c r="C342" s="29" t="s">
        <v>81</v>
      </c>
      <c r="D342" s="29" t="s">
        <v>162</v>
      </c>
      <c r="E342" s="29"/>
      <c r="F342" s="40">
        <f>SUM(F343)</f>
        <v>180</v>
      </c>
      <c r="G342" s="40">
        <f>SUM(G343)</f>
        <v>180</v>
      </c>
    </row>
    <row r="343" spans="1:7" ht="39" x14ac:dyDescent="0.25">
      <c r="A343" s="39" t="s">
        <v>244</v>
      </c>
      <c r="B343" s="29" t="s">
        <v>164</v>
      </c>
      <c r="C343" s="29" t="s">
        <v>81</v>
      </c>
      <c r="D343" s="29" t="s">
        <v>163</v>
      </c>
      <c r="E343" s="29"/>
      <c r="F343" s="40">
        <f t="shared" ref="F343:G345" si="38">F344</f>
        <v>180</v>
      </c>
      <c r="G343" s="40">
        <f t="shared" si="38"/>
        <v>180</v>
      </c>
    </row>
    <row r="344" spans="1:7" ht="51.75" x14ac:dyDescent="0.25">
      <c r="A344" s="39" t="s">
        <v>459</v>
      </c>
      <c r="B344" s="29" t="s">
        <v>164</v>
      </c>
      <c r="C344" s="29" t="s">
        <v>81</v>
      </c>
      <c r="D344" s="29" t="s">
        <v>474</v>
      </c>
      <c r="E344" s="29"/>
      <c r="F344" s="40">
        <f t="shared" si="38"/>
        <v>180</v>
      </c>
      <c r="G344" s="40">
        <f t="shared" si="38"/>
        <v>180</v>
      </c>
    </row>
    <row r="345" spans="1:7" ht="39" x14ac:dyDescent="0.25">
      <c r="A345" s="39" t="s">
        <v>53</v>
      </c>
      <c r="B345" s="29" t="s">
        <v>164</v>
      </c>
      <c r="C345" s="29" t="s">
        <v>81</v>
      </c>
      <c r="D345" s="29" t="s">
        <v>474</v>
      </c>
      <c r="E345" s="29" t="s">
        <v>107</v>
      </c>
      <c r="F345" s="40">
        <f t="shared" si="38"/>
        <v>180</v>
      </c>
      <c r="G345" s="40">
        <f t="shared" si="38"/>
        <v>180</v>
      </c>
    </row>
    <row r="346" spans="1:7" x14ac:dyDescent="0.25">
      <c r="A346" s="39" t="s">
        <v>54</v>
      </c>
      <c r="B346" s="29" t="s">
        <v>164</v>
      </c>
      <c r="C346" s="29" t="s">
        <v>81</v>
      </c>
      <c r="D346" s="29" t="s">
        <v>474</v>
      </c>
      <c r="E346" s="29" t="s">
        <v>108</v>
      </c>
      <c r="F346" s="40">
        <v>180</v>
      </c>
      <c r="G346" s="40">
        <v>180</v>
      </c>
    </row>
    <row r="347" spans="1:7" ht="64.5" x14ac:dyDescent="0.25">
      <c r="A347" s="39" t="s">
        <v>329</v>
      </c>
      <c r="B347" s="29" t="s">
        <v>164</v>
      </c>
      <c r="C347" s="29" t="s">
        <v>81</v>
      </c>
      <c r="D347" s="29" t="s">
        <v>330</v>
      </c>
      <c r="E347" s="29"/>
      <c r="F347" s="40">
        <f>F348</f>
        <v>86.8</v>
      </c>
      <c r="G347" s="40">
        <f>G348</f>
        <v>86.8</v>
      </c>
    </row>
    <row r="348" spans="1:7" ht="128.25" x14ac:dyDescent="0.25">
      <c r="A348" s="39" t="s">
        <v>342</v>
      </c>
      <c r="B348" s="29" t="s">
        <v>164</v>
      </c>
      <c r="C348" s="29" t="s">
        <v>81</v>
      </c>
      <c r="D348" s="29" t="s">
        <v>331</v>
      </c>
      <c r="E348" s="29"/>
      <c r="F348" s="40">
        <f>F349+F353</f>
        <v>86.8</v>
      </c>
      <c r="G348" s="40">
        <f>G349+G353</f>
        <v>86.8</v>
      </c>
    </row>
    <row r="349" spans="1:7" ht="51.75" x14ac:dyDescent="0.25">
      <c r="A349" s="39" t="s">
        <v>343</v>
      </c>
      <c r="B349" s="29" t="s">
        <v>164</v>
      </c>
      <c r="C349" s="29" t="s">
        <v>81</v>
      </c>
      <c r="D349" s="29" t="s">
        <v>332</v>
      </c>
      <c r="E349" s="29"/>
      <c r="F349" s="40">
        <f t="shared" ref="F349:G351" si="39">F350</f>
        <v>46</v>
      </c>
      <c r="G349" s="40">
        <f t="shared" si="39"/>
        <v>46</v>
      </c>
    </row>
    <row r="350" spans="1:7" ht="51.75" x14ac:dyDescent="0.25">
      <c r="A350" s="39" t="s">
        <v>459</v>
      </c>
      <c r="B350" s="29" t="s">
        <v>164</v>
      </c>
      <c r="C350" s="29" t="s">
        <v>81</v>
      </c>
      <c r="D350" s="29" t="s">
        <v>469</v>
      </c>
      <c r="E350" s="29"/>
      <c r="F350" s="40">
        <f t="shared" si="39"/>
        <v>46</v>
      </c>
      <c r="G350" s="40">
        <f t="shared" si="39"/>
        <v>46</v>
      </c>
    </row>
    <row r="351" spans="1:7" ht="39" x14ac:dyDescent="0.25">
      <c r="A351" s="39" t="s">
        <v>53</v>
      </c>
      <c r="B351" s="29" t="s">
        <v>164</v>
      </c>
      <c r="C351" s="29" t="s">
        <v>81</v>
      </c>
      <c r="D351" s="29" t="s">
        <v>469</v>
      </c>
      <c r="E351" s="29" t="s">
        <v>107</v>
      </c>
      <c r="F351" s="40">
        <f t="shared" si="39"/>
        <v>46</v>
      </c>
      <c r="G351" s="40">
        <f t="shared" si="39"/>
        <v>46</v>
      </c>
    </row>
    <row r="352" spans="1:7" x14ac:dyDescent="0.25">
      <c r="A352" s="39" t="s">
        <v>54</v>
      </c>
      <c r="B352" s="29" t="s">
        <v>164</v>
      </c>
      <c r="C352" s="29" t="s">
        <v>81</v>
      </c>
      <c r="D352" s="29" t="s">
        <v>469</v>
      </c>
      <c r="E352" s="29" t="s">
        <v>108</v>
      </c>
      <c r="F352" s="40">
        <v>46</v>
      </c>
      <c r="G352" s="40">
        <v>46</v>
      </c>
    </row>
    <row r="353" spans="1:10" ht="39" x14ac:dyDescent="0.25">
      <c r="A353" s="39" t="s">
        <v>344</v>
      </c>
      <c r="B353" s="29" t="s">
        <v>164</v>
      </c>
      <c r="C353" s="29" t="s">
        <v>81</v>
      </c>
      <c r="D353" s="29" t="s">
        <v>333</v>
      </c>
      <c r="E353" s="29"/>
      <c r="F353" s="40">
        <f t="shared" ref="F353:G355" si="40">F354</f>
        <v>40.799999999999997</v>
      </c>
      <c r="G353" s="40">
        <f t="shared" si="40"/>
        <v>40.799999999999997</v>
      </c>
    </row>
    <row r="354" spans="1:10" ht="51.75" x14ac:dyDescent="0.25">
      <c r="A354" s="39" t="s">
        <v>459</v>
      </c>
      <c r="B354" s="29" t="s">
        <v>164</v>
      </c>
      <c r="C354" s="29" t="s">
        <v>81</v>
      </c>
      <c r="D354" s="29" t="s">
        <v>470</v>
      </c>
      <c r="E354" s="29"/>
      <c r="F354" s="40">
        <f t="shared" si="40"/>
        <v>40.799999999999997</v>
      </c>
      <c r="G354" s="40">
        <f t="shared" si="40"/>
        <v>40.799999999999997</v>
      </c>
    </row>
    <row r="355" spans="1:10" ht="39" x14ac:dyDescent="0.25">
      <c r="A355" s="39" t="s">
        <v>53</v>
      </c>
      <c r="B355" s="29" t="s">
        <v>164</v>
      </c>
      <c r="C355" s="29" t="s">
        <v>81</v>
      </c>
      <c r="D355" s="29" t="s">
        <v>470</v>
      </c>
      <c r="E355" s="29" t="s">
        <v>107</v>
      </c>
      <c r="F355" s="40">
        <f t="shared" si="40"/>
        <v>40.799999999999997</v>
      </c>
      <c r="G355" s="40">
        <f t="shared" si="40"/>
        <v>40.799999999999997</v>
      </c>
    </row>
    <row r="356" spans="1:10" x14ac:dyDescent="0.25">
      <c r="A356" s="39" t="s">
        <v>54</v>
      </c>
      <c r="B356" s="29" t="s">
        <v>164</v>
      </c>
      <c r="C356" s="29" t="s">
        <v>81</v>
      </c>
      <c r="D356" s="29" t="s">
        <v>470</v>
      </c>
      <c r="E356" s="29" t="s">
        <v>108</v>
      </c>
      <c r="F356" s="40">
        <v>40.799999999999997</v>
      </c>
      <c r="G356" s="40">
        <v>40.799999999999997</v>
      </c>
    </row>
    <row r="357" spans="1:10" s="5" customFormat="1" ht="39" x14ac:dyDescent="0.25">
      <c r="A357" s="34" t="s">
        <v>264</v>
      </c>
      <c r="B357" s="37">
        <v>14</v>
      </c>
      <c r="C357" s="37"/>
      <c r="D357" s="37"/>
      <c r="E357" s="37"/>
      <c r="F357" s="38">
        <f t="shared" ref="F357:G359" si="41">F358</f>
        <v>4024</v>
      </c>
      <c r="G357" s="38">
        <f t="shared" si="41"/>
        <v>4024</v>
      </c>
      <c r="H357" s="10"/>
      <c r="I357" s="1"/>
      <c r="J357" s="1"/>
    </row>
    <row r="358" spans="1:10" s="5" customFormat="1" ht="26.25" x14ac:dyDescent="0.25">
      <c r="A358" s="34" t="s">
        <v>78</v>
      </c>
      <c r="B358" s="37">
        <v>14</v>
      </c>
      <c r="C358" s="37" t="s">
        <v>83</v>
      </c>
      <c r="D358" s="37"/>
      <c r="E358" s="37"/>
      <c r="F358" s="38">
        <f t="shared" si="41"/>
        <v>4024</v>
      </c>
      <c r="G358" s="38">
        <f t="shared" si="41"/>
        <v>4024</v>
      </c>
      <c r="H358" s="10"/>
      <c r="I358" s="1"/>
      <c r="J358" s="1"/>
    </row>
    <row r="359" spans="1:10" s="5" customFormat="1" ht="39" x14ac:dyDescent="0.25">
      <c r="A359" s="39" t="s">
        <v>40</v>
      </c>
      <c r="B359" s="29">
        <v>14</v>
      </c>
      <c r="C359" s="29" t="s">
        <v>83</v>
      </c>
      <c r="D359" s="29" t="s">
        <v>121</v>
      </c>
      <c r="E359" s="29"/>
      <c r="F359" s="40">
        <f t="shared" si="41"/>
        <v>4024</v>
      </c>
      <c r="G359" s="40">
        <f t="shared" si="41"/>
        <v>4024</v>
      </c>
      <c r="H359" s="10"/>
      <c r="I359" s="1"/>
      <c r="J359" s="1"/>
    </row>
    <row r="360" spans="1:10" s="5" customFormat="1" ht="39" x14ac:dyDescent="0.25">
      <c r="A360" s="39" t="s">
        <v>158</v>
      </c>
      <c r="B360" s="29" t="s">
        <v>96</v>
      </c>
      <c r="C360" s="29" t="s">
        <v>83</v>
      </c>
      <c r="D360" s="29" t="s">
        <v>159</v>
      </c>
      <c r="E360" s="29"/>
      <c r="F360" s="40">
        <f t="shared" ref="F360:G362" si="42">SUM(F361)</f>
        <v>4024</v>
      </c>
      <c r="G360" s="40">
        <f t="shared" si="42"/>
        <v>4024</v>
      </c>
      <c r="H360" s="10"/>
      <c r="I360" s="1"/>
      <c r="J360" s="1"/>
    </row>
    <row r="361" spans="1:10" s="5" customFormat="1" ht="51.75" x14ac:dyDescent="0.25">
      <c r="A361" s="39" t="s">
        <v>160</v>
      </c>
      <c r="B361" s="29" t="s">
        <v>96</v>
      </c>
      <c r="C361" s="29" t="s">
        <v>83</v>
      </c>
      <c r="D361" s="29" t="s">
        <v>292</v>
      </c>
      <c r="E361" s="29"/>
      <c r="F361" s="40">
        <f t="shared" si="42"/>
        <v>4024</v>
      </c>
      <c r="G361" s="40">
        <f t="shared" si="42"/>
        <v>4024</v>
      </c>
      <c r="H361" s="10"/>
      <c r="I361" s="1"/>
      <c r="J361" s="1"/>
    </row>
    <row r="362" spans="1:10" s="5" customFormat="1" ht="39" x14ac:dyDescent="0.25">
      <c r="A362" s="39" t="s">
        <v>373</v>
      </c>
      <c r="B362" s="29" t="s">
        <v>96</v>
      </c>
      <c r="C362" s="29" t="s">
        <v>83</v>
      </c>
      <c r="D362" s="29" t="s">
        <v>291</v>
      </c>
      <c r="E362" s="29"/>
      <c r="F362" s="40">
        <f t="shared" si="42"/>
        <v>4024</v>
      </c>
      <c r="G362" s="40">
        <f t="shared" si="42"/>
        <v>4024</v>
      </c>
      <c r="H362" s="10"/>
      <c r="I362" s="1"/>
      <c r="J362" s="1"/>
    </row>
    <row r="363" spans="1:10" s="5" customFormat="1" x14ac:dyDescent="0.25">
      <c r="A363" s="39" t="s">
        <v>79</v>
      </c>
      <c r="B363" s="29">
        <v>14</v>
      </c>
      <c r="C363" s="29" t="s">
        <v>83</v>
      </c>
      <c r="D363" s="29" t="s">
        <v>291</v>
      </c>
      <c r="E363" s="29">
        <v>500</v>
      </c>
      <c r="F363" s="40">
        <f>F364</f>
        <v>4024</v>
      </c>
      <c r="G363" s="40">
        <f>G364</f>
        <v>4024</v>
      </c>
      <c r="H363" s="10"/>
      <c r="I363" s="1"/>
      <c r="J363" s="1"/>
    </row>
    <row r="364" spans="1:10" x14ac:dyDescent="0.25">
      <c r="A364" s="39" t="s">
        <v>18</v>
      </c>
      <c r="B364" s="29">
        <v>14</v>
      </c>
      <c r="C364" s="29" t="s">
        <v>83</v>
      </c>
      <c r="D364" s="29" t="s">
        <v>291</v>
      </c>
      <c r="E364" s="29">
        <v>540</v>
      </c>
      <c r="F364" s="40">
        <v>4024</v>
      </c>
      <c r="G364" s="40">
        <v>4024</v>
      </c>
      <c r="H364" s="10">
        <v>1434424.29</v>
      </c>
    </row>
    <row r="365" spans="1:10" x14ac:dyDescent="0.25">
      <c r="A365" s="34" t="s">
        <v>80</v>
      </c>
      <c r="B365" s="44"/>
      <c r="C365" s="44"/>
      <c r="D365" s="44"/>
      <c r="E365" s="44"/>
      <c r="F365" s="38">
        <f>F7+F98+F111+F169+F208+F265+F273+F284+F323+F330+F357</f>
        <v>240883.5</v>
      </c>
      <c r="G365" s="38">
        <f>G7+G98+G111+G169+G208+G265+G273+G284+G323+G330+G357</f>
        <v>250608.7</v>
      </c>
    </row>
    <row r="366" spans="1:10" x14ac:dyDescent="0.25">
      <c r="H366" s="10">
        <f>SUM(H7:H364)</f>
        <v>128949256.54000004</v>
      </c>
    </row>
    <row r="368" spans="1:10" x14ac:dyDescent="0.25">
      <c r="F368" s="5">
        <v>197395.20000000001</v>
      </c>
    </row>
    <row r="369" spans="6:6" x14ac:dyDescent="0.25">
      <c r="F369" s="5"/>
    </row>
    <row r="370" spans="6:6" x14ac:dyDescent="0.25">
      <c r="F370" s="6"/>
    </row>
    <row r="374" spans="6:6" x14ac:dyDescent="0.25">
      <c r="F374" s="4"/>
    </row>
    <row r="379" spans="6:6" x14ac:dyDescent="0.25">
      <c r="F379" s="4"/>
    </row>
  </sheetData>
  <mergeCells count="9">
    <mergeCell ref="A1:G1"/>
    <mergeCell ref="A2:G2"/>
    <mergeCell ref="A3:G3"/>
    <mergeCell ref="F4:G4"/>
    <mergeCell ref="A4:A5"/>
    <mergeCell ref="B4:B5"/>
    <mergeCell ref="C4:C5"/>
    <mergeCell ref="D4:D5"/>
    <mergeCell ref="E4:E5"/>
  </mergeCells>
  <pageMargins left="0" right="0" top="0.3543307086614173" bottom="0.3543307086614173" header="0.31496062992125984" footer="0.31496062992125984"/>
  <pageSetup paperSize="9" scale="9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9"/>
  <sheetViews>
    <sheetView zoomScale="110" zoomScaleNormal="110" workbookViewId="0">
      <selection activeCell="A2" sqref="A2:D2"/>
    </sheetView>
  </sheetViews>
  <sheetFormatPr defaultRowHeight="15.75" x14ac:dyDescent="0.25"/>
  <cols>
    <col min="1" max="1" width="49" style="1" customWidth="1"/>
    <col min="2" max="2" width="14.85546875" style="1" customWidth="1"/>
    <col min="3" max="3" width="7.140625" style="1" customWidth="1"/>
    <col min="4" max="4" width="12.5703125" style="3" customWidth="1"/>
    <col min="5" max="16384" width="9.140625" style="1"/>
  </cols>
  <sheetData>
    <row r="1" spans="1:4" ht="45" customHeight="1" x14ac:dyDescent="0.25">
      <c r="A1" s="82" t="s">
        <v>515</v>
      </c>
      <c r="B1" s="82"/>
      <c r="C1" s="82"/>
      <c r="D1" s="82"/>
    </row>
    <row r="2" spans="1:4" ht="62.25" customHeight="1" x14ac:dyDescent="0.25">
      <c r="A2" s="83" t="s">
        <v>514</v>
      </c>
      <c r="B2" s="83"/>
      <c r="C2" s="83"/>
      <c r="D2" s="83"/>
    </row>
    <row r="3" spans="1:4" x14ac:dyDescent="0.25">
      <c r="A3" s="45"/>
      <c r="B3" s="46"/>
      <c r="C3" s="46"/>
      <c r="D3" s="47" t="s">
        <v>22</v>
      </c>
    </row>
    <row r="4" spans="1:4" ht="25.5" customHeight="1" x14ac:dyDescent="0.25">
      <c r="A4" s="25" t="s">
        <v>23</v>
      </c>
      <c r="B4" s="25" t="s">
        <v>26</v>
      </c>
      <c r="C4" s="25" t="s">
        <v>27</v>
      </c>
      <c r="D4" s="25" t="s">
        <v>28</v>
      </c>
    </row>
    <row r="5" spans="1:4" ht="12" customHeight="1" x14ac:dyDescent="0.25">
      <c r="A5" s="36">
        <v>1</v>
      </c>
      <c r="B5" s="36">
        <v>2</v>
      </c>
      <c r="C5" s="36">
        <v>3</v>
      </c>
      <c r="D5" s="27">
        <v>4</v>
      </c>
    </row>
    <row r="6" spans="1:4" ht="38.25" customHeight="1" x14ac:dyDescent="0.25">
      <c r="A6" s="34" t="s">
        <v>77</v>
      </c>
      <c r="B6" s="37" t="s">
        <v>161</v>
      </c>
      <c r="C6" s="37"/>
      <c r="D6" s="35">
        <f>D7+D16+D21</f>
        <v>123975.3</v>
      </c>
    </row>
    <row r="7" spans="1:4" ht="39" x14ac:dyDescent="0.25">
      <c r="A7" s="39" t="s">
        <v>239</v>
      </c>
      <c r="B7" s="29" t="s">
        <v>240</v>
      </c>
      <c r="C7" s="29"/>
      <c r="D7" s="40">
        <f>SUM(D8+D12)</f>
        <v>34893</v>
      </c>
    </row>
    <row r="8" spans="1:4" ht="51.75" x14ac:dyDescent="0.25">
      <c r="A8" s="39" t="s">
        <v>320</v>
      </c>
      <c r="B8" s="29" t="s">
        <v>241</v>
      </c>
      <c r="C8" s="29"/>
      <c r="D8" s="40">
        <f>SUM(D9)</f>
        <v>34738</v>
      </c>
    </row>
    <row r="9" spans="1:4" ht="38.25" x14ac:dyDescent="0.25">
      <c r="A9" s="43" t="s">
        <v>461</v>
      </c>
      <c r="B9" s="29" t="s">
        <v>472</v>
      </c>
      <c r="C9" s="29"/>
      <c r="D9" s="40">
        <f>D10</f>
        <v>34738</v>
      </c>
    </row>
    <row r="10" spans="1:4" ht="26.25" x14ac:dyDescent="0.25">
      <c r="A10" s="39" t="s">
        <v>53</v>
      </c>
      <c r="B10" s="29" t="s">
        <v>472</v>
      </c>
      <c r="C10" s="29" t="s">
        <v>107</v>
      </c>
      <c r="D10" s="40">
        <f>D11</f>
        <v>34738</v>
      </c>
    </row>
    <row r="11" spans="1:4" x14ac:dyDescent="0.25">
      <c r="A11" s="39" t="s">
        <v>54</v>
      </c>
      <c r="B11" s="29" t="s">
        <v>472</v>
      </c>
      <c r="C11" s="29" t="s">
        <v>108</v>
      </c>
      <c r="D11" s="40">
        <v>34738</v>
      </c>
    </row>
    <row r="12" spans="1:4" ht="26.25" x14ac:dyDescent="0.25">
      <c r="A12" s="39" t="s">
        <v>165</v>
      </c>
      <c r="B12" s="29" t="s">
        <v>242</v>
      </c>
      <c r="C12" s="29"/>
      <c r="D12" s="40">
        <f>SUM(D13)</f>
        <v>155</v>
      </c>
    </row>
    <row r="13" spans="1:4" ht="39" x14ac:dyDescent="0.25">
      <c r="A13" s="39" t="s">
        <v>459</v>
      </c>
      <c r="B13" s="29" t="s">
        <v>473</v>
      </c>
      <c r="C13" s="29"/>
      <c r="D13" s="40">
        <f>D14</f>
        <v>155</v>
      </c>
    </row>
    <row r="14" spans="1:4" ht="26.25" x14ac:dyDescent="0.25">
      <c r="A14" s="39" t="s">
        <v>53</v>
      </c>
      <c r="B14" s="29" t="s">
        <v>473</v>
      </c>
      <c r="C14" s="29" t="s">
        <v>107</v>
      </c>
      <c r="D14" s="40">
        <f>D15</f>
        <v>155</v>
      </c>
    </row>
    <row r="15" spans="1:4" x14ac:dyDescent="0.25">
      <c r="A15" s="39" t="s">
        <v>54</v>
      </c>
      <c r="B15" s="29" t="s">
        <v>473</v>
      </c>
      <c r="C15" s="29" t="s">
        <v>108</v>
      </c>
      <c r="D15" s="40">
        <v>155</v>
      </c>
    </row>
    <row r="16" spans="1:4" ht="51.75" x14ac:dyDescent="0.25">
      <c r="A16" s="39" t="s">
        <v>243</v>
      </c>
      <c r="B16" s="29" t="s">
        <v>162</v>
      </c>
      <c r="C16" s="29"/>
      <c r="D16" s="40">
        <f>SUM(D17)</f>
        <v>180</v>
      </c>
    </row>
    <row r="17" spans="1:4" ht="39" x14ac:dyDescent="0.25">
      <c r="A17" s="39" t="s">
        <v>244</v>
      </c>
      <c r="B17" s="29" t="s">
        <v>163</v>
      </c>
      <c r="C17" s="29"/>
      <c r="D17" s="40">
        <f>SUM(D18)</f>
        <v>180</v>
      </c>
    </row>
    <row r="18" spans="1:4" ht="39" x14ac:dyDescent="0.25">
      <c r="A18" s="39" t="s">
        <v>459</v>
      </c>
      <c r="B18" s="29" t="s">
        <v>474</v>
      </c>
      <c r="C18" s="29"/>
      <c r="D18" s="40">
        <f>D19</f>
        <v>180</v>
      </c>
    </row>
    <row r="19" spans="1:4" ht="26.25" x14ac:dyDescent="0.25">
      <c r="A19" s="39" t="s">
        <v>53</v>
      </c>
      <c r="B19" s="29" t="s">
        <v>474</v>
      </c>
      <c r="C19" s="29" t="s">
        <v>107</v>
      </c>
      <c r="D19" s="40">
        <f>D20</f>
        <v>180</v>
      </c>
    </row>
    <row r="20" spans="1:4" x14ac:dyDescent="0.25">
      <c r="A20" s="39" t="s">
        <v>54</v>
      </c>
      <c r="B20" s="29" t="s">
        <v>474</v>
      </c>
      <c r="C20" s="29" t="s">
        <v>108</v>
      </c>
      <c r="D20" s="40">
        <v>180</v>
      </c>
    </row>
    <row r="21" spans="1:4" ht="26.25" x14ac:dyDescent="0.25">
      <c r="A21" s="39" t="s">
        <v>376</v>
      </c>
      <c r="B21" s="29" t="s">
        <v>362</v>
      </c>
      <c r="C21" s="29"/>
      <c r="D21" s="40">
        <f>D22</f>
        <v>88902.3</v>
      </c>
    </row>
    <row r="22" spans="1:4" ht="39" x14ac:dyDescent="0.25">
      <c r="A22" s="39" t="s">
        <v>377</v>
      </c>
      <c r="B22" s="29" t="s">
        <v>363</v>
      </c>
      <c r="C22" s="29"/>
      <c r="D22" s="40">
        <f>D23+D26</f>
        <v>88902.3</v>
      </c>
    </row>
    <row r="23" spans="1:4" ht="39" x14ac:dyDescent="0.25">
      <c r="A23" s="39" t="s">
        <v>378</v>
      </c>
      <c r="B23" s="29" t="s">
        <v>364</v>
      </c>
      <c r="C23" s="29"/>
      <c r="D23" s="40">
        <f>D24</f>
        <v>88800.5</v>
      </c>
    </row>
    <row r="24" spans="1:4" ht="26.25" x14ac:dyDescent="0.25">
      <c r="A24" s="39" t="s">
        <v>382</v>
      </c>
      <c r="B24" s="29" t="s">
        <v>364</v>
      </c>
      <c r="C24" s="29" t="s">
        <v>381</v>
      </c>
      <c r="D24" s="40">
        <f>D25</f>
        <v>88800.5</v>
      </c>
    </row>
    <row r="25" spans="1:4" x14ac:dyDescent="0.25">
      <c r="A25" s="39" t="s">
        <v>379</v>
      </c>
      <c r="B25" s="29" t="s">
        <v>364</v>
      </c>
      <c r="C25" s="29" t="s">
        <v>380</v>
      </c>
      <c r="D25" s="40">
        <v>88800.5</v>
      </c>
    </row>
    <row r="26" spans="1:4" x14ac:dyDescent="0.25">
      <c r="A26" s="39" t="s">
        <v>166</v>
      </c>
      <c r="B26" s="29" t="s">
        <v>475</v>
      </c>
      <c r="C26" s="29"/>
      <c r="D26" s="40">
        <f>D27</f>
        <v>101.8</v>
      </c>
    </row>
    <row r="27" spans="1:4" ht="26.25" x14ac:dyDescent="0.25">
      <c r="A27" s="39" t="s">
        <v>250</v>
      </c>
      <c r="B27" s="29" t="s">
        <v>475</v>
      </c>
      <c r="C27" s="29" t="s">
        <v>94</v>
      </c>
      <c r="D27" s="40">
        <f>D28</f>
        <v>101.8</v>
      </c>
    </row>
    <row r="28" spans="1:4" ht="26.25" x14ac:dyDescent="0.25">
      <c r="A28" s="39" t="s">
        <v>37</v>
      </c>
      <c r="B28" s="29" t="s">
        <v>475</v>
      </c>
      <c r="C28" s="29" t="s">
        <v>95</v>
      </c>
      <c r="D28" s="40">
        <v>101.8</v>
      </c>
    </row>
    <row r="29" spans="1:4" ht="26.25" x14ac:dyDescent="0.25">
      <c r="A29" s="34" t="s">
        <v>71</v>
      </c>
      <c r="B29" s="37" t="s">
        <v>167</v>
      </c>
      <c r="C29" s="37"/>
      <c r="D29" s="38">
        <f>SUM(D30+D35)</f>
        <v>27361</v>
      </c>
    </row>
    <row r="30" spans="1:4" ht="51.75" x14ac:dyDescent="0.25">
      <c r="A30" s="39" t="s">
        <v>168</v>
      </c>
      <c r="B30" s="29" t="s">
        <v>169</v>
      </c>
      <c r="C30" s="29"/>
      <c r="D30" s="40">
        <f>SUM(D31)</f>
        <v>5429.6</v>
      </c>
    </row>
    <row r="31" spans="1:4" ht="26.25" x14ac:dyDescent="0.25">
      <c r="A31" s="39" t="s">
        <v>170</v>
      </c>
      <c r="B31" s="29" t="s">
        <v>171</v>
      </c>
      <c r="C31" s="29"/>
      <c r="D31" s="40">
        <f>SUM(D32)</f>
        <v>5429.6</v>
      </c>
    </row>
    <row r="32" spans="1:4" ht="39" x14ac:dyDescent="0.25">
      <c r="A32" s="39" t="s">
        <v>461</v>
      </c>
      <c r="B32" s="29" t="s">
        <v>462</v>
      </c>
      <c r="C32" s="29"/>
      <c r="D32" s="40">
        <f>D33</f>
        <v>5429.6</v>
      </c>
    </row>
    <row r="33" spans="1:4" ht="26.25" x14ac:dyDescent="0.25">
      <c r="A33" s="39" t="s">
        <v>53</v>
      </c>
      <c r="B33" s="29" t="s">
        <v>462</v>
      </c>
      <c r="C33" s="29" t="s">
        <v>107</v>
      </c>
      <c r="D33" s="40">
        <f>D34</f>
        <v>5429.6</v>
      </c>
    </row>
    <row r="34" spans="1:4" x14ac:dyDescent="0.25">
      <c r="A34" s="39" t="s">
        <v>54</v>
      </c>
      <c r="B34" s="29" t="s">
        <v>462</v>
      </c>
      <c r="C34" s="29" t="s">
        <v>108</v>
      </c>
      <c r="D34" s="40">
        <v>5429.6</v>
      </c>
    </row>
    <row r="35" spans="1:4" ht="26.25" x14ac:dyDescent="0.25">
      <c r="A35" s="39" t="s">
        <v>172</v>
      </c>
      <c r="B35" s="29" t="s">
        <v>173</v>
      </c>
      <c r="C35" s="29"/>
      <c r="D35" s="40">
        <f>SUM(D36+D40)</f>
        <v>21931.4</v>
      </c>
    </row>
    <row r="36" spans="1:4" ht="39" x14ac:dyDescent="0.25">
      <c r="A36" s="39" t="s">
        <v>247</v>
      </c>
      <c r="B36" s="29" t="s">
        <v>248</v>
      </c>
      <c r="C36" s="29"/>
      <c r="D36" s="40">
        <f>SUM(D37)</f>
        <v>21831.4</v>
      </c>
    </row>
    <row r="37" spans="1:4" ht="39" x14ac:dyDescent="0.25">
      <c r="A37" s="39" t="s">
        <v>461</v>
      </c>
      <c r="B37" s="29" t="s">
        <v>463</v>
      </c>
      <c r="C37" s="29"/>
      <c r="D37" s="40">
        <f>D38</f>
        <v>21831.4</v>
      </c>
    </row>
    <row r="38" spans="1:4" ht="26.25" x14ac:dyDescent="0.25">
      <c r="A38" s="39" t="s">
        <v>53</v>
      </c>
      <c r="B38" s="29" t="s">
        <v>463</v>
      </c>
      <c r="C38" s="29" t="s">
        <v>107</v>
      </c>
      <c r="D38" s="40">
        <f>D39</f>
        <v>21831.4</v>
      </c>
    </row>
    <row r="39" spans="1:4" x14ac:dyDescent="0.25">
      <c r="A39" s="39" t="s">
        <v>54</v>
      </c>
      <c r="B39" s="29" t="s">
        <v>463</v>
      </c>
      <c r="C39" s="29" t="s">
        <v>108</v>
      </c>
      <c r="D39" s="40">
        <v>21831.4</v>
      </c>
    </row>
    <row r="40" spans="1:4" ht="26.25" x14ac:dyDescent="0.25">
      <c r="A40" s="39" t="s">
        <v>383</v>
      </c>
      <c r="B40" s="29" t="s">
        <v>361</v>
      </c>
      <c r="C40" s="29"/>
      <c r="D40" s="40">
        <f>D41</f>
        <v>100</v>
      </c>
    </row>
    <row r="41" spans="1:4" ht="39" x14ac:dyDescent="0.25">
      <c r="A41" s="39" t="s">
        <v>459</v>
      </c>
      <c r="B41" s="29" t="s">
        <v>464</v>
      </c>
      <c r="C41" s="29"/>
      <c r="D41" s="40">
        <f>D42</f>
        <v>100</v>
      </c>
    </row>
    <row r="42" spans="1:4" ht="26.25" x14ac:dyDescent="0.25">
      <c r="A42" s="39" t="s">
        <v>53</v>
      </c>
      <c r="B42" s="29" t="s">
        <v>464</v>
      </c>
      <c r="C42" s="29" t="s">
        <v>107</v>
      </c>
      <c r="D42" s="40">
        <f>D43</f>
        <v>100</v>
      </c>
    </row>
    <row r="43" spans="1:4" x14ac:dyDescent="0.25">
      <c r="A43" s="39" t="s">
        <v>54</v>
      </c>
      <c r="B43" s="29" t="s">
        <v>464</v>
      </c>
      <c r="C43" s="29" t="s">
        <v>108</v>
      </c>
      <c r="D43" s="40">
        <v>100</v>
      </c>
    </row>
    <row r="44" spans="1:4" ht="31.5" customHeight="1" x14ac:dyDescent="0.25">
      <c r="A44" s="34" t="s">
        <v>68</v>
      </c>
      <c r="B44" s="37" t="s">
        <v>174</v>
      </c>
      <c r="C44" s="37"/>
      <c r="D44" s="38">
        <f>SUM(D45)</f>
        <v>464.7</v>
      </c>
    </row>
    <row r="45" spans="1:4" x14ac:dyDescent="0.25">
      <c r="A45" s="39" t="s">
        <v>237</v>
      </c>
      <c r="B45" s="29" t="s">
        <v>175</v>
      </c>
      <c r="C45" s="29"/>
      <c r="D45" s="40">
        <f>SUM(D46)</f>
        <v>464.7</v>
      </c>
    </row>
    <row r="46" spans="1:4" ht="39" x14ac:dyDescent="0.25">
      <c r="A46" s="39" t="s">
        <v>238</v>
      </c>
      <c r="B46" s="29" t="s">
        <v>309</v>
      </c>
      <c r="C46" s="29"/>
      <c r="D46" s="40">
        <f>D47+D50</f>
        <v>464.7</v>
      </c>
    </row>
    <row r="47" spans="1:4" x14ac:dyDescent="0.25">
      <c r="A47" s="39" t="s">
        <v>125</v>
      </c>
      <c r="B47" s="29" t="s">
        <v>310</v>
      </c>
      <c r="C47" s="29"/>
      <c r="D47" s="40">
        <f>D48</f>
        <v>338.7</v>
      </c>
    </row>
    <row r="48" spans="1:4" ht="26.25" x14ac:dyDescent="0.25">
      <c r="A48" s="39" t="s">
        <v>250</v>
      </c>
      <c r="B48" s="29" t="s">
        <v>310</v>
      </c>
      <c r="C48" s="29" t="s">
        <v>94</v>
      </c>
      <c r="D48" s="40">
        <f>D49</f>
        <v>338.7</v>
      </c>
    </row>
    <row r="49" spans="1:4" ht="26.25" x14ac:dyDescent="0.25">
      <c r="A49" s="39" t="s">
        <v>37</v>
      </c>
      <c r="B49" s="29" t="s">
        <v>310</v>
      </c>
      <c r="C49" s="29" t="s">
        <v>95</v>
      </c>
      <c r="D49" s="40">
        <v>338.7</v>
      </c>
    </row>
    <row r="50" spans="1:4" ht="38.25" x14ac:dyDescent="0.25">
      <c r="A50" s="43" t="s">
        <v>459</v>
      </c>
      <c r="B50" s="29" t="s">
        <v>460</v>
      </c>
      <c r="C50" s="29"/>
      <c r="D50" s="40">
        <f>D51</f>
        <v>126</v>
      </c>
    </row>
    <row r="51" spans="1:4" ht="26.25" x14ac:dyDescent="0.25">
      <c r="A51" s="39" t="s">
        <v>53</v>
      </c>
      <c r="B51" s="29" t="s">
        <v>460</v>
      </c>
      <c r="C51" s="29" t="s">
        <v>107</v>
      </c>
      <c r="D51" s="40">
        <f>D52</f>
        <v>126</v>
      </c>
    </row>
    <row r="52" spans="1:4" x14ac:dyDescent="0.25">
      <c r="A52" s="39" t="s">
        <v>54</v>
      </c>
      <c r="B52" s="29" t="s">
        <v>460</v>
      </c>
      <c r="C52" s="29" t="s">
        <v>108</v>
      </c>
      <c r="D52" s="40">
        <v>126</v>
      </c>
    </row>
    <row r="53" spans="1:4" ht="39" x14ac:dyDescent="0.25">
      <c r="A53" s="34" t="s">
        <v>61</v>
      </c>
      <c r="B53" s="37" t="s">
        <v>190</v>
      </c>
      <c r="C53" s="37"/>
      <c r="D53" s="35">
        <f>SUM(D54+D59+D68)</f>
        <v>3362.9</v>
      </c>
    </row>
    <row r="54" spans="1:4" ht="26.25" x14ac:dyDescent="0.25">
      <c r="A54" s="39" t="s">
        <v>191</v>
      </c>
      <c r="B54" s="29" t="s">
        <v>196</v>
      </c>
      <c r="C54" s="29"/>
      <c r="D54" s="40">
        <f>SUM(D55)</f>
        <v>3</v>
      </c>
    </row>
    <row r="55" spans="1:4" ht="26.25" x14ac:dyDescent="0.25">
      <c r="A55" s="39" t="s">
        <v>197</v>
      </c>
      <c r="B55" s="29" t="s">
        <v>198</v>
      </c>
      <c r="C55" s="29"/>
      <c r="D55" s="40">
        <f>SUM(D56)</f>
        <v>3</v>
      </c>
    </row>
    <row r="56" spans="1:4" x14ac:dyDescent="0.25">
      <c r="A56" s="39" t="s">
        <v>166</v>
      </c>
      <c r="B56" s="29" t="s">
        <v>360</v>
      </c>
      <c r="C56" s="29"/>
      <c r="D56" s="40">
        <f>SUM(D57)</f>
        <v>3</v>
      </c>
    </row>
    <row r="57" spans="1:4" ht="26.25" x14ac:dyDescent="0.25">
      <c r="A57" s="39" t="s">
        <v>250</v>
      </c>
      <c r="B57" s="29" t="s">
        <v>360</v>
      </c>
      <c r="C57" s="29" t="s">
        <v>94</v>
      </c>
      <c r="D57" s="40">
        <f>SUM(D58)</f>
        <v>3</v>
      </c>
    </row>
    <row r="58" spans="1:4" ht="26.25" x14ac:dyDescent="0.25">
      <c r="A58" s="39" t="s">
        <v>37</v>
      </c>
      <c r="B58" s="29" t="s">
        <v>360</v>
      </c>
      <c r="C58" s="29" t="s">
        <v>95</v>
      </c>
      <c r="D58" s="40">
        <v>3</v>
      </c>
    </row>
    <row r="59" spans="1:4" ht="26.25" x14ac:dyDescent="0.25">
      <c r="A59" s="39" t="s">
        <v>199</v>
      </c>
      <c r="B59" s="29" t="s">
        <v>200</v>
      </c>
      <c r="C59" s="29"/>
      <c r="D59" s="40">
        <f>SUM(D60+D64)</f>
        <v>3349.9</v>
      </c>
    </row>
    <row r="60" spans="1:4" ht="64.5" x14ac:dyDescent="0.25">
      <c r="A60" s="39" t="s">
        <v>201</v>
      </c>
      <c r="B60" s="29" t="s">
        <v>202</v>
      </c>
      <c r="C60" s="29"/>
      <c r="D60" s="40">
        <f>SUM(D61)</f>
        <v>2681.9</v>
      </c>
    </row>
    <row r="61" spans="1:4" ht="51.75" x14ac:dyDescent="0.25">
      <c r="A61" s="39" t="s">
        <v>372</v>
      </c>
      <c r="B61" s="29" t="s">
        <v>359</v>
      </c>
      <c r="C61" s="29"/>
      <c r="D61" s="40">
        <f>SUM(D62)</f>
        <v>2681.9</v>
      </c>
    </row>
    <row r="62" spans="1:4" x14ac:dyDescent="0.25">
      <c r="A62" s="39" t="s">
        <v>43</v>
      </c>
      <c r="B62" s="29" t="s">
        <v>359</v>
      </c>
      <c r="C62" s="29">
        <v>800</v>
      </c>
      <c r="D62" s="40">
        <f>SUM(D63)</f>
        <v>2681.9</v>
      </c>
    </row>
    <row r="63" spans="1:4" ht="51.75" x14ac:dyDescent="0.25">
      <c r="A63" s="39" t="s">
        <v>251</v>
      </c>
      <c r="B63" s="29" t="s">
        <v>359</v>
      </c>
      <c r="C63" s="29">
        <v>810</v>
      </c>
      <c r="D63" s="14">
        <v>2681.9</v>
      </c>
    </row>
    <row r="64" spans="1:4" ht="39" x14ac:dyDescent="0.25">
      <c r="A64" s="39" t="s">
        <v>203</v>
      </c>
      <c r="B64" s="29" t="s">
        <v>282</v>
      </c>
      <c r="C64" s="29"/>
      <c r="D64" s="40">
        <f>SUM(D65)</f>
        <v>668</v>
      </c>
    </row>
    <row r="65" spans="1:4" x14ac:dyDescent="0.25">
      <c r="A65" s="39" t="s">
        <v>166</v>
      </c>
      <c r="B65" s="29" t="s">
        <v>283</v>
      </c>
      <c r="C65" s="29"/>
      <c r="D65" s="40">
        <f>D66</f>
        <v>668</v>
      </c>
    </row>
    <row r="66" spans="1:4" ht="26.25" x14ac:dyDescent="0.25">
      <c r="A66" s="39" t="s">
        <v>250</v>
      </c>
      <c r="B66" s="29" t="s">
        <v>283</v>
      </c>
      <c r="C66" s="29" t="s">
        <v>94</v>
      </c>
      <c r="D66" s="40">
        <f>SUM(D67)</f>
        <v>668</v>
      </c>
    </row>
    <row r="67" spans="1:4" ht="26.25" x14ac:dyDescent="0.25">
      <c r="A67" s="39" t="s">
        <v>37</v>
      </c>
      <c r="B67" s="29" t="s">
        <v>283</v>
      </c>
      <c r="C67" s="29" t="s">
        <v>95</v>
      </c>
      <c r="D67" s="14">
        <v>668</v>
      </c>
    </row>
    <row r="68" spans="1:4" ht="26.25" x14ac:dyDescent="0.25">
      <c r="A68" s="39" t="s">
        <v>308</v>
      </c>
      <c r="B68" s="29" t="s">
        <v>193</v>
      </c>
      <c r="C68" s="29"/>
      <c r="D68" s="40">
        <f>D69</f>
        <v>10</v>
      </c>
    </row>
    <row r="69" spans="1:4" ht="64.5" x14ac:dyDescent="0.25">
      <c r="A69" s="39" t="s">
        <v>341</v>
      </c>
      <c r="B69" s="29" t="s">
        <v>194</v>
      </c>
      <c r="C69" s="29"/>
      <c r="D69" s="40">
        <f>D70</f>
        <v>10</v>
      </c>
    </row>
    <row r="70" spans="1:4" x14ac:dyDescent="0.25">
      <c r="A70" s="39" t="s">
        <v>166</v>
      </c>
      <c r="B70" s="29" t="s">
        <v>195</v>
      </c>
      <c r="C70" s="29"/>
      <c r="D70" s="40">
        <f>D71</f>
        <v>10</v>
      </c>
    </row>
    <row r="71" spans="1:4" ht="26.25" x14ac:dyDescent="0.25">
      <c r="A71" s="39" t="s">
        <v>250</v>
      </c>
      <c r="B71" s="29" t="s">
        <v>195</v>
      </c>
      <c r="C71" s="29" t="s">
        <v>94</v>
      </c>
      <c r="D71" s="40">
        <f>D72</f>
        <v>10</v>
      </c>
    </row>
    <row r="72" spans="1:4" ht="26.25" x14ac:dyDescent="0.25">
      <c r="A72" s="39" t="s">
        <v>37</v>
      </c>
      <c r="B72" s="29" t="s">
        <v>195</v>
      </c>
      <c r="C72" s="29" t="s">
        <v>95</v>
      </c>
      <c r="D72" s="14">
        <v>10</v>
      </c>
    </row>
    <row r="73" spans="1:4" ht="50.25" customHeight="1" x14ac:dyDescent="0.25">
      <c r="A73" s="34" t="s">
        <v>58</v>
      </c>
      <c r="B73" s="37" t="s">
        <v>176</v>
      </c>
      <c r="C73" s="37"/>
      <c r="D73" s="38">
        <f>D74+D90</f>
        <v>51504.899999999994</v>
      </c>
    </row>
    <row r="74" spans="1:4" x14ac:dyDescent="0.25">
      <c r="A74" s="39" t="s">
        <v>311</v>
      </c>
      <c r="B74" s="29" t="s">
        <v>177</v>
      </c>
      <c r="C74" s="29"/>
      <c r="D74" s="14">
        <f>SUM(D75+D79+D86)</f>
        <v>49608.2</v>
      </c>
    </row>
    <row r="75" spans="1:4" ht="39" x14ac:dyDescent="0.25">
      <c r="A75" s="39" t="s">
        <v>178</v>
      </c>
      <c r="B75" s="29" t="s">
        <v>179</v>
      </c>
      <c r="C75" s="29"/>
      <c r="D75" s="14">
        <f>SUM(D76)</f>
        <v>32416.5</v>
      </c>
    </row>
    <row r="76" spans="1:4" x14ac:dyDescent="0.25">
      <c r="A76" s="39" t="s">
        <v>125</v>
      </c>
      <c r="B76" s="29" t="s">
        <v>180</v>
      </c>
      <c r="C76" s="29"/>
      <c r="D76" s="14">
        <f>SUM(D77)</f>
        <v>32416.5</v>
      </c>
    </row>
    <row r="77" spans="1:4" ht="26.25" x14ac:dyDescent="0.25">
      <c r="A77" s="39" t="s">
        <v>250</v>
      </c>
      <c r="B77" s="29" t="s">
        <v>180</v>
      </c>
      <c r="C77" s="29" t="s">
        <v>94</v>
      </c>
      <c r="D77" s="14">
        <f>SUM(D78)</f>
        <v>32416.5</v>
      </c>
    </row>
    <row r="78" spans="1:4" ht="26.25" x14ac:dyDescent="0.25">
      <c r="A78" s="39" t="s">
        <v>37</v>
      </c>
      <c r="B78" s="29" t="s">
        <v>180</v>
      </c>
      <c r="C78" s="29" t="s">
        <v>95</v>
      </c>
      <c r="D78" s="14">
        <f>32416.5</f>
        <v>32416.5</v>
      </c>
    </row>
    <row r="79" spans="1:4" ht="39" x14ac:dyDescent="0.25">
      <c r="A79" s="39" t="s">
        <v>181</v>
      </c>
      <c r="B79" s="29" t="s">
        <v>182</v>
      </c>
      <c r="C79" s="29"/>
      <c r="D79" s="14">
        <f>SUM(D80+83:83)</f>
        <v>6928</v>
      </c>
    </row>
    <row r="80" spans="1:4" x14ac:dyDescent="0.25">
      <c r="A80" s="39" t="s">
        <v>125</v>
      </c>
      <c r="B80" s="29" t="s">
        <v>183</v>
      </c>
      <c r="C80" s="29"/>
      <c r="D80" s="14">
        <f>SUM(D81)</f>
        <v>6030.5</v>
      </c>
    </row>
    <row r="81" spans="1:4" ht="26.25" x14ac:dyDescent="0.25">
      <c r="A81" s="39" t="s">
        <v>250</v>
      </c>
      <c r="B81" s="29" t="s">
        <v>183</v>
      </c>
      <c r="C81" s="29" t="s">
        <v>94</v>
      </c>
      <c r="D81" s="14">
        <f>SUM(D82)</f>
        <v>6030.5</v>
      </c>
    </row>
    <row r="82" spans="1:4" ht="26.25" x14ac:dyDescent="0.25">
      <c r="A82" s="39" t="s">
        <v>37</v>
      </c>
      <c r="B82" s="29" t="s">
        <v>183</v>
      </c>
      <c r="C82" s="29" t="s">
        <v>95</v>
      </c>
      <c r="D82" s="14">
        <v>6030.5</v>
      </c>
    </row>
    <row r="83" spans="1:4" ht="51.75" x14ac:dyDescent="0.25">
      <c r="A83" s="39" t="s">
        <v>454</v>
      </c>
      <c r="B83" s="29" t="s">
        <v>455</v>
      </c>
      <c r="C83" s="29"/>
      <c r="D83" s="14">
        <f>D84</f>
        <v>897.5</v>
      </c>
    </row>
    <row r="84" spans="1:4" x14ac:dyDescent="0.25">
      <c r="A84" s="39" t="s">
        <v>43</v>
      </c>
      <c r="B84" s="29" t="s">
        <v>455</v>
      </c>
      <c r="C84" s="29" t="s">
        <v>109</v>
      </c>
      <c r="D84" s="14">
        <f>D85</f>
        <v>897.5</v>
      </c>
    </row>
    <row r="85" spans="1:4" ht="51.75" x14ac:dyDescent="0.25">
      <c r="A85" s="39" t="s">
        <v>477</v>
      </c>
      <c r="B85" s="29" t="s">
        <v>455</v>
      </c>
      <c r="C85" s="29" t="s">
        <v>189</v>
      </c>
      <c r="D85" s="14">
        <v>897.5</v>
      </c>
    </row>
    <row r="86" spans="1:4" ht="39" x14ac:dyDescent="0.25">
      <c r="A86" s="39" t="s">
        <v>184</v>
      </c>
      <c r="B86" s="29" t="s">
        <v>185</v>
      </c>
      <c r="C86" s="29"/>
      <c r="D86" s="14">
        <f>SUM(D87)</f>
        <v>10263.700000000001</v>
      </c>
    </row>
    <row r="87" spans="1:4" x14ac:dyDescent="0.25">
      <c r="A87" s="39" t="s">
        <v>125</v>
      </c>
      <c r="B87" s="29" t="s">
        <v>186</v>
      </c>
      <c r="C87" s="29"/>
      <c r="D87" s="14">
        <f>D88</f>
        <v>10263.700000000001</v>
      </c>
    </row>
    <row r="88" spans="1:4" ht="26.25" x14ac:dyDescent="0.25">
      <c r="A88" s="39" t="s">
        <v>250</v>
      </c>
      <c r="B88" s="29" t="s">
        <v>186</v>
      </c>
      <c r="C88" s="29" t="s">
        <v>94</v>
      </c>
      <c r="D88" s="14">
        <f>D89</f>
        <v>10263.700000000001</v>
      </c>
    </row>
    <row r="89" spans="1:4" ht="26.25" x14ac:dyDescent="0.25">
      <c r="A89" s="39" t="s">
        <v>37</v>
      </c>
      <c r="B89" s="29" t="s">
        <v>186</v>
      </c>
      <c r="C89" s="29" t="s">
        <v>95</v>
      </c>
      <c r="D89" s="14">
        <v>10263.700000000001</v>
      </c>
    </row>
    <row r="90" spans="1:4" ht="26.25" x14ac:dyDescent="0.25">
      <c r="A90" s="39" t="s">
        <v>305</v>
      </c>
      <c r="B90" s="29" t="s">
        <v>187</v>
      </c>
      <c r="C90" s="29"/>
      <c r="D90" s="14">
        <f>SUM(D91)</f>
        <v>1896.7</v>
      </c>
    </row>
    <row r="91" spans="1:4" ht="39" x14ac:dyDescent="0.25">
      <c r="A91" s="39" t="s">
        <v>306</v>
      </c>
      <c r="B91" s="29" t="s">
        <v>188</v>
      </c>
      <c r="C91" s="29"/>
      <c r="D91" s="14">
        <f>SUM(D92)</f>
        <v>1896.7</v>
      </c>
    </row>
    <row r="92" spans="1:4" x14ac:dyDescent="0.25">
      <c r="A92" s="39" t="s">
        <v>125</v>
      </c>
      <c r="B92" s="29" t="s">
        <v>268</v>
      </c>
      <c r="C92" s="29"/>
      <c r="D92" s="14">
        <f>SUM(D93)</f>
        <v>1896.7</v>
      </c>
    </row>
    <row r="93" spans="1:4" ht="26.25" x14ac:dyDescent="0.25">
      <c r="A93" s="39" t="s">
        <v>250</v>
      </c>
      <c r="B93" s="29" t="s">
        <v>268</v>
      </c>
      <c r="C93" s="29" t="s">
        <v>94</v>
      </c>
      <c r="D93" s="14">
        <f>SUM(D94)</f>
        <v>1896.7</v>
      </c>
    </row>
    <row r="94" spans="1:4" ht="26.25" x14ac:dyDescent="0.25">
      <c r="A94" s="39" t="s">
        <v>37</v>
      </c>
      <c r="B94" s="29" t="s">
        <v>268</v>
      </c>
      <c r="C94" s="29" t="s">
        <v>95</v>
      </c>
      <c r="D94" s="14">
        <v>1896.7</v>
      </c>
    </row>
    <row r="95" spans="1:4" ht="26.25" x14ac:dyDescent="0.25">
      <c r="A95" s="34" t="s">
        <v>66</v>
      </c>
      <c r="B95" s="37" t="s">
        <v>204</v>
      </c>
      <c r="C95" s="37"/>
      <c r="D95" s="38">
        <f>SUM(D96)</f>
        <v>19970.7</v>
      </c>
    </row>
    <row r="96" spans="1:4" ht="26.25" x14ac:dyDescent="0.25">
      <c r="A96" s="39" t="s">
        <v>205</v>
      </c>
      <c r="B96" s="29" t="s">
        <v>206</v>
      </c>
      <c r="C96" s="29"/>
      <c r="D96" s="14">
        <f>SUM(D97+D104+D108+D112)</f>
        <v>19970.7</v>
      </c>
    </row>
    <row r="97" spans="1:4" ht="26.25" x14ac:dyDescent="0.25">
      <c r="A97" s="39" t="s">
        <v>207</v>
      </c>
      <c r="B97" s="29" t="s">
        <v>208</v>
      </c>
      <c r="C97" s="29"/>
      <c r="D97" s="14">
        <f>SUM(D98+D101)</f>
        <v>17407.2</v>
      </c>
    </row>
    <row r="98" spans="1:4" x14ac:dyDescent="0.25">
      <c r="A98" s="39" t="s">
        <v>125</v>
      </c>
      <c r="B98" s="29" t="s">
        <v>209</v>
      </c>
      <c r="C98" s="29"/>
      <c r="D98" s="14">
        <f>SUM(D99)</f>
        <v>15240.6</v>
      </c>
    </row>
    <row r="99" spans="1:4" ht="26.25" x14ac:dyDescent="0.25">
      <c r="A99" s="39" t="s">
        <v>250</v>
      </c>
      <c r="B99" s="29" t="s">
        <v>209</v>
      </c>
      <c r="C99" s="29" t="s">
        <v>94</v>
      </c>
      <c r="D99" s="14">
        <f>SUM(D100)</f>
        <v>15240.6</v>
      </c>
    </row>
    <row r="100" spans="1:4" ht="26.25" x14ac:dyDescent="0.25">
      <c r="A100" s="39" t="s">
        <v>37</v>
      </c>
      <c r="B100" s="29" t="s">
        <v>209</v>
      </c>
      <c r="C100" s="29" t="s">
        <v>95</v>
      </c>
      <c r="D100" s="14">
        <v>15240.6</v>
      </c>
    </row>
    <row r="101" spans="1:4" ht="51.75" x14ac:dyDescent="0.25">
      <c r="A101" s="39" t="s">
        <v>454</v>
      </c>
      <c r="B101" s="29" t="s">
        <v>458</v>
      </c>
      <c r="C101" s="29"/>
      <c r="D101" s="14">
        <f>D102</f>
        <v>2166.6</v>
      </c>
    </row>
    <row r="102" spans="1:4" x14ac:dyDescent="0.25">
      <c r="A102" s="39" t="s">
        <v>43</v>
      </c>
      <c r="B102" s="29" t="s">
        <v>458</v>
      </c>
      <c r="C102" s="29" t="s">
        <v>109</v>
      </c>
      <c r="D102" s="14">
        <f>D103</f>
        <v>2166.6</v>
      </c>
    </row>
    <row r="103" spans="1:4" ht="51.75" x14ac:dyDescent="0.25">
      <c r="A103" s="39" t="s">
        <v>477</v>
      </c>
      <c r="B103" s="29" t="s">
        <v>458</v>
      </c>
      <c r="C103" s="29" t="s">
        <v>189</v>
      </c>
      <c r="D103" s="14">
        <v>2166.6</v>
      </c>
    </row>
    <row r="104" spans="1:4" ht="26.25" x14ac:dyDescent="0.25">
      <c r="A104" s="39" t="s">
        <v>210</v>
      </c>
      <c r="B104" s="29" t="s">
        <v>212</v>
      </c>
      <c r="C104" s="29"/>
      <c r="D104" s="14">
        <f>SUM(D105)</f>
        <v>1500</v>
      </c>
    </row>
    <row r="105" spans="1:4" x14ac:dyDescent="0.25">
      <c r="A105" s="39" t="s">
        <v>125</v>
      </c>
      <c r="B105" s="29" t="s">
        <v>213</v>
      </c>
      <c r="C105" s="29"/>
      <c r="D105" s="14">
        <f>SUM(D106)</f>
        <v>1500</v>
      </c>
    </row>
    <row r="106" spans="1:4" ht="26.25" x14ac:dyDescent="0.25">
      <c r="A106" s="39" t="s">
        <v>250</v>
      </c>
      <c r="B106" s="29" t="s">
        <v>213</v>
      </c>
      <c r="C106" s="29" t="s">
        <v>94</v>
      </c>
      <c r="D106" s="14">
        <f>SUM(D107)</f>
        <v>1500</v>
      </c>
    </row>
    <row r="107" spans="1:4" ht="26.25" x14ac:dyDescent="0.25">
      <c r="A107" s="39" t="s">
        <v>37</v>
      </c>
      <c r="B107" s="29" t="s">
        <v>213</v>
      </c>
      <c r="C107" s="29" t="s">
        <v>95</v>
      </c>
      <c r="D107" s="14">
        <v>1500</v>
      </c>
    </row>
    <row r="108" spans="1:4" ht="39" x14ac:dyDescent="0.25">
      <c r="A108" s="39" t="s">
        <v>211</v>
      </c>
      <c r="B108" s="29" t="s">
        <v>215</v>
      </c>
      <c r="C108" s="29"/>
      <c r="D108" s="14">
        <f>SUM(D109)</f>
        <v>873.5</v>
      </c>
    </row>
    <row r="109" spans="1:4" x14ac:dyDescent="0.25">
      <c r="A109" s="39" t="s">
        <v>125</v>
      </c>
      <c r="B109" s="29" t="s">
        <v>216</v>
      </c>
      <c r="C109" s="29"/>
      <c r="D109" s="14">
        <f>SUM(D110)</f>
        <v>873.5</v>
      </c>
    </row>
    <row r="110" spans="1:4" ht="26.25" x14ac:dyDescent="0.25">
      <c r="A110" s="39" t="s">
        <v>250</v>
      </c>
      <c r="B110" s="29" t="s">
        <v>216</v>
      </c>
      <c r="C110" s="29" t="s">
        <v>94</v>
      </c>
      <c r="D110" s="14">
        <f>SUM(D111)</f>
        <v>873.5</v>
      </c>
    </row>
    <row r="111" spans="1:4" ht="26.25" x14ac:dyDescent="0.25">
      <c r="A111" s="39" t="s">
        <v>37</v>
      </c>
      <c r="B111" s="29" t="s">
        <v>216</v>
      </c>
      <c r="C111" s="29" t="s">
        <v>95</v>
      </c>
      <c r="D111" s="14">
        <f>873.5</f>
        <v>873.5</v>
      </c>
    </row>
    <row r="112" spans="1:4" ht="39" x14ac:dyDescent="0.25">
      <c r="A112" s="39" t="s">
        <v>214</v>
      </c>
      <c r="B112" s="29" t="s">
        <v>284</v>
      </c>
      <c r="C112" s="29"/>
      <c r="D112" s="14">
        <f>SUM(D113)</f>
        <v>190</v>
      </c>
    </row>
    <row r="113" spans="1:4" x14ac:dyDescent="0.25">
      <c r="A113" s="39" t="s">
        <v>125</v>
      </c>
      <c r="B113" s="29" t="s">
        <v>285</v>
      </c>
      <c r="C113" s="29"/>
      <c r="D113" s="14">
        <f>SUM(D114)</f>
        <v>190</v>
      </c>
    </row>
    <row r="114" spans="1:4" ht="26.25" x14ac:dyDescent="0.25">
      <c r="A114" s="39" t="s">
        <v>250</v>
      </c>
      <c r="B114" s="29" t="s">
        <v>285</v>
      </c>
      <c r="C114" s="29" t="s">
        <v>94</v>
      </c>
      <c r="D114" s="14">
        <f>SUM(D115)</f>
        <v>190</v>
      </c>
    </row>
    <row r="115" spans="1:4" ht="26.25" x14ac:dyDescent="0.25">
      <c r="A115" s="39" t="s">
        <v>37</v>
      </c>
      <c r="B115" s="29" t="s">
        <v>285</v>
      </c>
      <c r="C115" s="29" t="s">
        <v>95</v>
      </c>
      <c r="D115" s="14">
        <v>190</v>
      </c>
    </row>
    <row r="116" spans="1:4" ht="26.25" x14ac:dyDescent="0.25">
      <c r="A116" s="34" t="s">
        <v>52</v>
      </c>
      <c r="B116" s="37" t="s">
        <v>217</v>
      </c>
      <c r="C116" s="37"/>
      <c r="D116" s="38">
        <f>D117+D145+D154</f>
        <v>4624.3</v>
      </c>
    </row>
    <row r="117" spans="1:4" ht="51.75" x14ac:dyDescent="0.25">
      <c r="A117" s="39" t="s">
        <v>218</v>
      </c>
      <c r="B117" s="29" t="s">
        <v>219</v>
      </c>
      <c r="C117" s="29"/>
      <c r="D117" s="14">
        <f>SUM(D118+D122+D126+D130+D134+D141)</f>
        <v>3328.2000000000003</v>
      </c>
    </row>
    <row r="118" spans="1:4" ht="39" x14ac:dyDescent="0.25">
      <c r="A118" s="39" t="s">
        <v>220</v>
      </c>
      <c r="B118" s="29" t="s">
        <v>221</v>
      </c>
      <c r="C118" s="29"/>
      <c r="D118" s="14">
        <f>SUM(D119)</f>
        <v>9.3000000000000007</v>
      </c>
    </row>
    <row r="119" spans="1:4" x14ac:dyDescent="0.25">
      <c r="A119" s="39" t="s">
        <v>125</v>
      </c>
      <c r="B119" s="29" t="s">
        <v>222</v>
      </c>
      <c r="C119" s="29"/>
      <c r="D119" s="14">
        <f>SUM(D120)</f>
        <v>9.3000000000000007</v>
      </c>
    </row>
    <row r="120" spans="1:4" ht="26.25" x14ac:dyDescent="0.25">
      <c r="A120" s="39" t="s">
        <v>250</v>
      </c>
      <c r="B120" s="29" t="s">
        <v>222</v>
      </c>
      <c r="C120" s="29" t="s">
        <v>94</v>
      </c>
      <c r="D120" s="14">
        <f>SUM(D121)</f>
        <v>9.3000000000000007</v>
      </c>
    </row>
    <row r="121" spans="1:4" ht="26.25" x14ac:dyDescent="0.25">
      <c r="A121" s="39" t="s">
        <v>37</v>
      </c>
      <c r="B121" s="29" t="s">
        <v>222</v>
      </c>
      <c r="C121" s="29" t="s">
        <v>95</v>
      </c>
      <c r="D121" s="14">
        <f>9.3</f>
        <v>9.3000000000000007</v>
      </c>
    </row>
    <row r="122" spans="1:4" ht="26.25" x14ac:dyDescent="0.25">
      <c r="A122" s="39" t="s">
        <v>223</v>
      </c>
      <c r="B122" s="29" t="s">
        <v>224</v>
      </c>
      <c r="C122" s="29"/>
      <c r="D122" s="14">
        <f>SUM(D123)</f>
        <v>374.9</v>
      </c>
    </row>
    <row r="123" spans="1:4" x14ac:dyDescent="0.25">
      <c r="A123" s="39" t="s">
        <v>125</v>
      </c>
      <c r="B123" s="29" t="s">
        <v>225</v>
      </c>
      <c r="C123" s="29"/>
      <c r="D123" s="14">
        <f>SUM(D124)</f>
        <v>374.9</v>
      </c>
    </row>
    <row r="124" spans="1:4" ht="26.25" x14ac:dyDescent="0.25">
      <c r="A124" s="39" t="s">
        <v>250</v>
      </c>
      <c r="B124" s="29" t="s">
        <v>225</v>
      </c>
      <c r="C124" s="29" t="s">
        <v>94</v>
      </c>
      <c r="D124" s="14">
        <f>SUM(D125)</f>
        <v>374.9</v>
      </c>
    </row>
    <row r="125" spans="1:4" ht="26.25" x14ac:dyDescent="0.25">
      <c r="A125" s="39" t="s">
        <v>37</v>
      </c>
      <c r="B125" s="29" t="s">
        <v>225</v>
      </c>
      <c r="C125" s="29" t="s">
        <v>95</v>
      </c>
      <c r="D125" s="14">
        <f>374.9</f>
        <v>374.9</v>
      </c>
    </row>
    <row r="126" spans="1:4" ht="39" x14ac:dyDescent="0.25">
      <c r="A126" s="39" t="s">
        <v>226</v>
      </c>
      <c r="B126" s="29" t="s">
        <v>227</v>
      </c>
      <c r="C126" s="29"/>
      <c r="D126" s="14">
        <f>SUM(D127)</f>
        <v>11.6</v>
      </c>
    </row>
    <row r="127" spans="1:4" x14ac:dyDescent="0.25">
      <c r="A127" s="39" t="s">
        <v>125</v>
      </c>
      <c r="B127" s="29" t="s">
        <v>228</v>
      </c>
      <c r="C127" s="29"/>
      <c r="D127" s="14">
        <f>SUM(D128)</f>
        <v>11.6</v>
      </c>
    </row>
    <row r="128" spans="1:4" ht="26.25" x14ac:dyDescent="0.25">
      <c r="A128" s="39" t="s">
        <v>250</v>
      </c>
      <c r="B128" s="29" t="s">
        <v>228</v>
      </c>
      <c r="C128" s="29" t="s">
        <v>94</v>
      </c>
      <c r="D128" s="14">
        <f>SUM(D129)</f>
        <v>11.6</v>
      </c>
    </row>
    <row r="129" spans="1:4" ht="26.25" x14ac:dyDescent="0.25">
      <c r="A129" s="39" t="s">
        <v>37</v>
      </c>
      <c r="B129" s="29" t="s">
        <v>228</v>
      </c>
      <c r="C129" s="29" t="s">
        <v>95</v>
      </c>
      <c r="D129" s="14">
        <f>11.6</f>
        <v>11.6</v>
      </c>
    </row>
    <row r="130" spans="1:4" ht="51.75" x14ac:dyDescent="0.25">
      <c r="A130" s="39" t="s">
        <v>229</v>
      </c>
      <c r="B130" s="29" t="s">
        <v>231</v>
      </c>
      <c r="C130" s="29"/>
      <c r="D130" s="14">
        <f>SUM(D131)</f>
        <v>1492.3</v>
      </c>
    </row>
    <row r="131" spans="1:4" ht="39" x14ac:dyDescent="0.25">
      <c r="A131" s="42" t="s">
        <v>452</v>
      </c>
      <c r="B131" s="29" t="s">
        <v>453</v>
      </c>
      <c r="C131" s="29"/>
      <c r="D131" s="14">
        <f>D132</f>
        <v>1492.3</v>
      </c>
    </row>
    <row r="132" spans="1:4" x14ac:dyDescent="0.25">
      <c r="A132" s="39" t="s">
        <v>43</v>
      </c>
      <c r="B132" s="29" t="s">
        <v>453</v>
      </c>
      <c r="C132" s="29" t="s">
        <v>109</v>
      </c>
      <c r="D132" s="14">
        <f>D133</f>
        <v>1492.3</v>
      </c>
    </row>
    <row r="133" spans="1:4" ht="51.75" x14ac:dyDescent="0.25">
      <c r="A133" s="39" t="s">
        <v>477</v>
      </c>
      <c r="B133" s="29" t="s">
        <v>453</v>
      </c>
      <c r="C133" s="29" t="s">
        <v>189</v>
      </c>
      <c r="D133" s="14">
        <v>1492.3</v>
      </c>
    </row>
    <row r="134" spans="1:4" ht="26.25" x14ac:dyDescent="0.25">
      <c r="A134" s="39" t="s">
        <v>230</v>
      </c>
      <c r="B134" s="29" t="s">
        <v>245</v>
      </c>
      <c r="C134" s="29"/>
      <c r="D134" s="14">
        <f>SUM(D135+D138)</f>
        <v>626.20000000000005</v>
      </c>
    </row>
    <row r="135" spans="1:4" ht="39" x14ac:dyDescent="0.25">
      <c r="A135" s="39" t="s">
        <v>500</v>
      </c>
      <c r="B135" s="29" t="s">
        <v>499</v>
      </c>
      <c r="C135" s="29"/>
      <c r="D135" s="14">
        <f>D136</f>
        <v>562.5</v>
      </c>
    </row>
    <row r="136" spans="1:4" ht="26.25" x14ac:dyDescent="0.25">
      <c r="A136" s="39" t="s">
        <v>250</v>
      </c>
      <c r="B136" s="29" t="s">
        <v>499</v>
      </c>
      <c r="C136" s="29" t="s">
        <v>94</v>
      </c>
      <c r="D136" s="14">
        <f>D137</f>
        <v>562.5</v>
      </c>
    </row>
    <row r="137" spans="1:4" ht="26.25" x14ac:dyDescent="0.25">
      <c r="A137" s="39" t="s">
        <v>37</v>
      </c>
      <c r="B137" s="29" t="s">
        <v>499</v>
      </c>
      <c r="C137" s="29" t="s">
        <v>95</v>
      </c>
      <c r="D137" s="14">
        <v>562.5</v>
      </c>
    </row>
    <row r="138" spans="1:4" x14ac:dyDescent="0.25">
      <c r="A138" s="39" t="s">
        <v>125</v>
      </c>
      <c r="B138" s="29" t="s">
        <v>246</v>
      </c>
      <c r="C138" s="29"/>
      <c r="D138" s="14">
        <f>SUM(D139)</f>
        <v>63.7</v>
      </c>
    </row>
    <row r="139" spans="1:4" ht="26.25" x14ac:dyDescent="0.25">
      <c r="A139" s="39" t="s">
        <v>250</v>
      </c>
      <c r="B139" s="29" t="s">
        <v>246</v>
      </c>
      <c r="C139" s="29" t="s">
        <v>94</v>
      </c>
      <c r="D139" s="14">
        <f>SUM(D140)</f>
        <v>63.7</v>
      </c>
    </row>
    <row r="140" spans="1:4" ht="26.25" x14ac:dyDescent="0.25">
      <c r="A140" s="39" t="s">
        <v>37</v>
      </c>
      <c r="B140" s="29" t="s">
        <v>246</v>
      </c>
      <c r="C140" s="29" t="s">
        <v>95</v>
      </c>
      <c r="D140" s="14">
        <v>63.7</v>
      </c>
    </row>
    <row r="141" spans="1:4" ht="39" x14ac:dyDescent="0.25">
      <c r="A141" s="39" t="s">
        <v>312</v>
      </c>
      <c r="B141" s="29" t="s">
        <v>266</v>
      </c>
      <c r="C141" s="29"/>
      <c r="D141" s="14">
        <f>SUM(D142)</f>
        <v>813.9</v>
      </c>
    </row>
    <row r="142" spans="1:4" x14ac:dyDescent="0.25">
      <c r="A142" s="39" t="s">
        <v>125</v>
      </c>
      <c r="B142" s="29" t="s">
        <v>267</v>
      </c>
      <c r="C142" s="29"/>
      <c r="D142" s="14">
        <f>SUM(D143)</f>
        <v>813.9</v>
      </c>
    </row>
    <row r="143" spans="1:4" ht="26.25" x14ac:dyDescent="0.25">
      <c r="A143" s="39" t="s">
        <v>250</v>
      </c>
      <c r="B143" s="29" t="s">
        <v>267</v>
      </c>
      <c r="C143" s="29" t="s">
        <v>94</v>
      </c>
      <c r="D143" s="14">
        <f>SUM(D144)</f>
        <v>813.9</v>
      </c>
    </row>
    <row r="144" spans="1:4" ht="26.25" x14ac:dyDescent="0.25">
      <c r="A144" s="39" t="s">
        <v>37</v>
      </c>
      <c r="B144" s="29" t="s">
        <v>267</v>
      </c>
      <c r="C144" s="29" t="s">
        <v>95</v>
      </c>
      <c r="D144" s="14">
        <v>813.9</v>
      </c>
    </row>
    <row r="145" spans="1:4" ht="39" x14ac:dyDescent="0.25">
      <c r="A145" s="39" t="s">
        <v>232</v>
      </c>
      <c r="B145" s="29" t="s">
        <v>234</v>
      </c>
      <c r="C145" s="29"/>
      <c r="D145" s="14">
        <f>SUM(D146+D150)</f>
        <v>131.1</v>
      </c>
    </row>
    <row r="146" spans="1:4" ht="39" x14ac:dyDescent="0.25">
      <c r="A146" s="39" t="s">
        <v>233</v>
      </c>
      <c r="B146" s="29" t="s">
        <v>253</v>
      </c>
      <c r="C146" s="29"/>
      <c r="D146" s="14">
        <f>SUM(D147)</f>
        <v>3.4</v>
      </c>
    </row>
    <row r="147" spans="1:4" x14ac:dyDescent="0.25">
      <c r="A147" s="39" t="s">
        <v>166</v>
      </c>
      <c r="B147" s="29" t="s">
        <v>274</v>
      </c>
      <c r="C147" s="29"/>
      <c r="D147" s="14">
        <f>SUM(D148)</f>
        <v>3.4</v>
      </c>
    </row>
    <row r="148" spans="1:4" ht="26.25" x14ac:dyDescent="0.25">
      <c r="A148" s="39" t="s">
        <v>250</v>
      </c>
      <c r="B148" s="29" t="s">
        <v>274</v>
      </c>
      <c r="C148" s="29" t="s">
        <v>94</v>
      </c>
      <c r="D148" s="14">
        <f>SUM(D149)</f>
        <v>3.4</v>
      </c>
    </row>
    <row r="149" spans="1:4" ht="26.25" x14ac:dyDescent="0.25">
      <c r="A149" s="39" t="s">
        <v>37</v>
      </c>
      <c r="B149" s="29" t="s">
        <v>274</v>
      </c>
      <c r="C149" s="29" t="s">
        <v>95</v>
      </c>
      <c r="D149" s="14">
        <v>3.4</v>
      </c>
    </row>
    <row r="150" spans="1:4" ht="26.25" x14ac:dyDescent="0.25">
      <c r="A150" s="39" t="s">
        <v>252</v>
      </c>
      <c r="B150" s="29" t="s">
        <v>275</v>
      </c>
      <c r="C150" s="29"/>
      <c r="D150" s="14">
        <f>D151</f>
        <v>127.7</v>
      </c>
    </row>
    <row r="151" spans="1:4" x14ac:dyDescent="0.25">
      <c r="A151" s="39" t="s">
        <v>166</v>
      </c>
      <c r="B151" s="29" t="s">
        <v>358</v>
      </c>
      <c r="C151" s="29"/>
      <c r="D151" s="14">
        <f>SUM(D152)</f>
        <v>127.7</v>
      </c>
    </row>
    <row r="152" spans="1:4" ht="26.25" x14ac:dyDescent="0.25">
      <c r="A152" s="39" t="s">
        <v>250</v>
      </c>
      <c r="B152" s="29" t="s">
        <v>358</v>
      </c>
      <c r="C152" s="29" t="s">
        <v>94</v>
      </c>
      <c r="D152" s="14">
        <f>SUM(D153)</f>
        <v>127.7</v>
      </c>
    </row>
    <row r="153" spans="1:4" ht="26.25" x14ac:dyDescent="0.25">
      <c r="A153" s="39" t="s">
        <v>37</v>
      </c>
      <c r="B153" s="29" t="s">
        <v>358</v>
      </c>
      <c r="C153" s="29" t="s">
        <v>95</v>
      </c>
      <c r="D153" s="14">
        <f>127.7</f>
        <v>127.7</v>
      </c>
    </row>
    <row r="154" spans="1:4" ht="26.25" x14ac:dyDescent="0.25">
      <c r="A154" s="39" t="s">
        <v>235</v>
      </c>
      <c r="B154" s="29" t="s">
        <v>236</v>
      </c>
      <c r="C154" s="29"/>
      <c r="D154" s="14">
        <f>SUM(D155+D159)</f>
        <v>1165</v>
      </c>
    </row>
    <row r="155" spans="1:4" ht="51.75" x14ac:dyDescent="0.25">
      <c r="A155" s="39" t="s">
        <v>261</v>
      </c>
      <c r="B155" s="29" t="s">
        <v>262</v>
      </c>
      <c r="C155" s="29"/>
      <c r="D155" s="14">
        <f>SUM(D156)</f>
        <v>988</v>
      </c>
    </row>
    <row r="156" spans="1:4" x14ac:dyDescent="0.25">
      <c r="A156" s="39" t="s">
        <v>125</v>
      </c>
      <c r="B156" s="29" t="s">
        <v>263</v>
      </c>
      <c r="C156" s="29"/>
      <c r="D156" s="14">
        <f>SUM(D157)</f>
        <v>988</v>
      </c>
    </row>
    <row r="157" spans="1:4" ht="26.25" x14ac:dyDescent="0.25">
      <c r="A157" s="39" t="s">
        <v>250</v>
      </c>
      <c r="B157" s="29" t="s">
        <v>263</v>
      </c>
      <c r="C157" s="29" t="s">
        <v>94</v>
      </c>
      <c r="D157" s="14">
        <f>SUM(D158)</f>
        <v>988</v>
      </c>
    </row>
    <row r="158" spans="1:4" ht="26.25" x14ac:dyDescent="0.25">
      <c r="A158" s="39" t="s">
        <v>37</v>
      </c>
      <c r="B158" s="29" t="s">
        <v>263</v>
      </c>
      <c r="C158" s="29" t="s">
        <v>95</v>
      </c>
      <c r="D158" s="14">
        <f>988</f>
        <v>988</v>
      </c>
    </row>
    <row r="159" spans="1:4" ht="39" x14ac:dyDescent="0.25">
      <c r="A159" s="39" t="s">
        <v>302</v>
      </c>
      <c r="B159" s="29" t="s">
        <v>276</v>
      </c>
      <c r="C159" s="29"/>
      <c r="D159" s="14">
        <f>D160+D163</f>
        <v>177</v>
      </c>
    </row>
    <row r="160" spans="1:4" x14ac:dyDescent="0.25">
      <c r="A160" s="39" t="s">
        <v>370</v>
      </c>
      <c r="B160" s="29" t="s">
        <v>303</v>
      </c>
      <c r="C160" s="29"/>
      <c r="D160" s="14">
        <f>D161</f>
        <v>82.6</v>
      </c>
    </row>
    <row r="161" spans="1:4" ht="64.5" x14ac:dyDescent="0.25">
      <c r="A161" s="39" t="s">
        <v>300</v>
      </c>
      <c r="B161" s="29" t="s">
        <v>303</v>
      </c>
      <c r="C161" s="29" t="s">
        <v>92</v>
      </c>
      <c r="D161" s="14">
        <f>D162</f>
        <v>82.6</v>
      </c>
    </row>
    <row r="162" spans="1:4" ht="26.25" x14ac:dyDescent="0.25">
      <c r="A162" s="39" t="s">
        <v>33</v>
      </c>
      <c r="B162" s="29" t="s">
        <v>303</v>
      </c>
      <c r="C162" s="29" t="s">
        <v>93</v>
      </c>
      <c r="D162" s="14">
        <v>82.6</v>
      </c>
    </row>
    <row r="163" spans="1:4" ht="26.25" x14ac:dyDescent="0.25">
      <c r="A163" s="39" t="s">
        <v>371</v>
      </c>
      <c r="B163" s="29" t="s">
        <v>304</v>
      </c>
      <c r="C163" s="29"/>
      <c r="D163" s="14">
        <f>D164</f>
        <v>94.4</v>
      </c>
    </row>
    <row r="164" spans="1:4" ht="64.5" x14ac:dyDescent="0.25">
      <c r="A164" s="39" t="s">
        <v>300</v>
      </c>
      <c r="B164" s="29" t="s">
        <v>304</v>
      </c>
      <c r="C164" s="29" t="s">
        <v>92</v>
      </c>
      <c r="D164" s="14">
        <f>D165</f>
        <v>94.4</v>
      </c>
    </row>
    <row r="165" spans="1:4" ht="26.25" x14ac:dyDescent="0.25">
      <c r="A165" s="39" t="s">
        <v>33</v>
      </c>
      <c r="B165" s="29" t="s">
        <v>304</v>
      </c>
      <c r="C165" s="29" t="s">
        <v>93</v>
      </c>
      <c r="D165" s="14">
        <v>94.4</v>
      </c>
    </row>
    <row r="166" spans="1:4" ht="39" x14ac:dyDescent="0.25">
      <c r="A166" s="34" t="s">
        <v>40</v>
      </c>
      <c r="B166" s="37" t="s">
        <v>121</v>
      </c>
      <c r="C166" s="37"/>
      <c r="D166" s="38">
        <f>D167+D172</f>
        <v>5181.5</v>
      </c>
    </row>
    <row r="167" spans="1:4" ht="26.25" x14ac:dyDescent="0.25">
      <c r="A167" s="39" t="s">
        <v>158</v>
      </c>
      <c r="B167" s="29" t="s">
        <v>159</v>
      </c>
      <c r="C167" s="29"/>
      <c r="D167" s="40">
        <f>D168</f>
        <v>5040.3999999999996</v>
      </c>
    </row>
    <row r="168" spans="1:4" ht="51.75" x14ac:dyDescent="0.25">
      <c r="A168" s="39" t="s">
        <v>160</v>
      </c>
      <c r="B168" s="29" t="s">
        <v>292</v>
      </c>
      <c r="C168" s="29"/>
      <c r="D168" s="40">
        <f>SUM(D169)</f>
        <v>5040.3999999999996</v>
      </c>
    </row>
    <row r="169" spans="1:4" ht="39" x14ac:dyDescent="0.25">
      <c r="A169" s="39" t="s">
        <v>373</v>
      </c>
      <c r="B169" s="29" t="s">
        <v>291</v>
      </c>
      <c r="C169" s="29"/>
      <c r="D169" s="40">
        <f>SUM(D170)</f>
        <v>5040.3999999999996</v>
      </c>
    </row>
    <row r="170" spans="1:4" x14ac:dyDescent="0.25">
      <c r="A170" s="39" t="s">
        <v>79</v>
      </c>
      <c r="B170" s="29" t="s">
        <v>291</v>
      </c>
      <c r="C170" s="29">
        <v>500</v>
      </c>
      <c r="D170" s="40">
        <f>D171</f>
        <v>5040.3999999999996</v>
      </c>
    </row>
    <row r="171" spans="1:4" x14ac:dyDescent="0.25">
      <c r="A171" s="39" t="s">
        <v>18</v>
      </c>
      <c r="B171" s="29" t="s">
        <v>291</v>
      </c>
      <c r="C171" s="29">
        <v>540</v>
      </c>
      <c r="D171" s="40">
        <v>5040.3999999999996</v>
      </c>
    </row>
    <row r="172" spans="1:4" ht="26.25" x14ac:dyDescent="0.25">
      <c r="A172" s="39" t="s">
        <v>123</v>
      </c>
      <c r="B172" s="29" t="s">
        <v>122</v>
      </c>
      <c r="C172" s="29"/>
      <c r="D172" s="40">
        <f>SUM(D173)</f>
        <v>141.1</v>
      </c>
    </row>
    <row r="173" spans="1:4" ht="77.25" x14ac:dyDescent="0.25">
      <c r="A173" s="39" t="s">
        <v>124</v>
      </c>
      <c r="B173" s="29" t="s">
        <v>293</v>
      </c>
      <c r="C173" s="29"/>
      <c r="D173" s="40">
        <f>SUM(D174)</f>
        <v>141.1</v>
      </c>
    </row>
    <row r="174" spans="1:4" x14ac:dyDescent="0.25">
      <c r="A174" s="39" t="s">
        <v>125</v>
      </c>
      <c r="B174" s="29" t="s">
        <v>290</v>
      </c>
      <c r="C174" s="29"/>
      <c r="D174" s="40">
        <f>SUM(D175)</f>
        <v>141.1</v>
      </c>
    </row>
    <row r="175" spans="1:4" ht="26.25" x14ac:dyDescent="0.25">
      <c r="A175" s="39" t="s">
        <v>250</v>
      </c>
      <c r="B175" s="29" t="s">
        <v>290</v>
      </c>
      <c r="C175" s="29">
        <v>200</v>
      </c>
      <c r="D175" s="40">
        <f>D176</f>
        <v>141.1</v>
      </c>
    </row>
    <row r="176" spans="1:4" ht="26.25" x14ac:dyDescent="0.25">
      <c r="A176" s="39" t="s">
        <v>37</v>
      </c>
      <c r="B176" s="29" t="s">
        <v>290</v>
      </c>
      <c r="C176" s="29">
        <v>240</v>
      </c>
      <c r="D176" s="40">
        <f>141.1</f>
        <v>141.1</v>
      </c>
    </row>
    <row r="177" spans="1:4" ht="39" x14ac:dyDescent="0.25">
      <c r="A177" s="34" t="s">
        <v>256</v>
      </c>
      <c r="B177" s="37" t="s">
        <v>146</v>
      </c>
      <c r="C177" s="37"/>
      <c r="D177" s="38">
        <f>D178</f>
        <v>763.6</v>
      </c>
    </row>
    <row r="178" spans="1:4" ht="39" x14ac:dyDescent="0.25">
      <c r="A178" s="39" t="s">
        <v>257</v>
      </c>
      <c r="B178" s="29" t="s">
        <v>147</v>
      </c>
      <c r="C178" s="29"/>
      <c r="D178" s="40">
        <f>SUM(D179+D183+D187+D191)</f>
        <v>763.6</v>
      </c>
    </row>
    <row r="179" spans="1:4" ht="77.25" x14ac:dyDescent="0.25">
      <c r="A179" s="39" t="s">
        <v>148</v>
      </c>
      <c r="B179" s="29" t="s">
        <v>149</v>
      </c>
      <c r="C179" s="29"/>
      <c r="D179" s="40">
        <f>SUM(D180)</f>
        <v>30</v>
      </c>
    </row>
    <row r="180" spans="1:4" x14ac:dyDescent="0.25">
      <c r="A180" s="39" t="s">
        <v>125</v>
      </c>
      <c r="B180" s="29" t="s">
        <v>150</v>
      </c>
      <c r="C180" s="29"/>
      <c r="D180" s="40">
        <f>SUM(D181)</f>
        <v>30</v>
      </c>
    </row>
    <row r="181" spans="1:4" ht="26.25" x14ac:dyDescent="0.25">
      <c r="A181" s="39" t="s">
        <v>250</v>
      </c>
      <c r="B181" s="29" t="s">
        <v>150</v>
      </c>
      <c r="C181" s="29">
        <v>200</v>
      </c>
      <c r="D181" s="40">
        <f>SUM(D182)</f>
        <v>30</v>
      </c>
    </row>
    <row r="182" spans="1:4" ht="26.25" x14ac:dyDescent="0.25">
      <c r="A182" s="39" t="s">
        <v>37</v>
      </c>
      <c r="B182" s="29" t="s">
        <v>150</v>
      </c>
      <c r="C182" s="29">
        <v>240</v>
      </c>
      <c r="D182" s="40">
        <v>30</v>
      </c>
    </row>
    <row r="183" spans="1:4" ht="39" x14ac:dyDescent="0.25">
      <c r="A183" s="39" t="s">
        <v>498</v>
      </c>
      <c r="B183" s="29" t="s">
        <v>496</v>
      </c>
      <c r="C183" s="29"/>
      <c r="D183" s="40">
        <f>D184</f>
        <v>60</v>
      </c>
    </row>
    <row r="184" spans="1:4" x14ac:dyDescent="0.25">
      <c r="A184" s="39" t="s">
        <v>125</v>
      </c>
      <c r="B184" s="29" t="s">
        <v>497</v>
      </c>
      <c r="C184" s="29"/>
      <c r="D184" s="40">
        <f>D185</f>
        <v>60</v>
      </c>
    </row>
    <row r="185" spans="1:4" ht="26.25" x14ac:dyDescent="0.25">
      <c r="A185" s="39" t="s">
        <v>250</v>
      </c>
      <c r="B185" s="29" t="s">
        <v>497</v>
      </c>
      <c r="C185" s="29" t="s">
        <v>94</v>
      </c>
      <c r="D185" s="40">
        <f>D186</f>
        <v>60</v>
      </c>
    </row>
    <row r="186" spans="1:4" ht="26.25" x14ac:dyDescent="0.25">
      <c r="A186" s="39" t="s">
        <v>37</v>
      </c>
      <c r="B186" s="29" t="s">
        <v>497</v>
      </c>
      <c r="C186" s="29" t="s">
        <v>95</v>
      </c>
      <c r="D186" s="40">
        <v>60</v>
      </c>
    </row>
    <row r="187" spans="1:4" ht="39" x14ac:dyDescent="0.25">
      <c r="A187" s="39" t="s">
        <v>258</v>
      </c>
      <c r="B187" s="29" t="s">
        <v>272</v>
      </c>
      <c r="C187" s="29"/>
      <c r="D187" s="40">
        <f>SUM(D188)</f>
        <v>73.599999999999994</v>
      </c>
    </row>
    <row r="188" spans="1:4" x14ac:dyDescent="0.25">
      <c r="A188" s="39" t="s">
        <v>125</v>
      </c>
      <c r="B188" s="29" t="s">
        <v>273</v>
      </c>
      <c r="C188" s="29"/>
      <c r="D188" s="40">
        <f>SUM(D189)</f>
        <v>73.599999999999994</v>
      </c>
    </row>
    <row r="189" spans="1:4" ht="26.25" x14ac:dyDescent="0.25">
      <c r="A189" s="39" t="s">
        <v>250</v>
      </c>
      <c r="B189" s="29" t="s">
        <v>273</v>
      </c>
      <c r="C189" s="29" t="s">
        <v>94</v>
      </c>
      <c r="D189" s="40">
        <f>SUM(D190)</f>
        <v>73.599999999999994</v>
      </c>
    </row>
    <row r="190" spans="1:4" ht="26.25" x14ac:dyDescent="0.25">
      <c r="A190" s="39" t="s">
        <v>37</v>
      </c>
      <c r="B190" s="29" t="s">
        <v>273</v>
      </c>
      <c r="C190" s="29" t="s">
        <v>95</v>
      </c>
      <c r="D190" s="40">
        <v>73.599999999999994</v>
      </c>
    </row>
    <row r="191" spans="1:4" ht="51.75" x14ac:dyDescent="0.25">
      <c r="A191" s="39" t="s">
        <v>346</v>
      </c>
      <c r="B191" s="29" t="s">
        <v>298</v>
      </c>
      <c r="C191" s="29"/>
      <c r="D191" s="40">
        <f>D192</f>
        <v>600</v>
      </c>
    </row>
    <row r="192" spans="1:4" ht="51.75" x14ac:dyDescent="0.25">
      <c r="A192" s="39" t="s">
        <v>346</v>
      </c>
      <c r="B192" s="29" t="s">
        <v>299</v>
      </c>
      <c r="C192" s="29"/>
      <c r="D192" s="40">
        <f>D193</f>
        <v>600</v>
      </c>
    </row>
    <row r="193" spans="1:4" ht="26.25" x14ac:dyDescent="0.25">
      <c r="A193" s="39" t="s">
        <v>250</v>
      </c>
      <c r="B193" s="29" t="s">
        <v>299</v>
      </c>
      <c r="C193" s="29" t="s">
        <v>94</v>
      </c>
      <c r="D193" s="40">
        <f>D194</f>
        <v>600</v>
      </c>
    </row>
    <row r="194" spans="1:4" ht="26.25" x14ac:dyDescent="0.25">
      <c r="A194" s="39" t="s">
        <v>37</v>
      </c>
      <c r="B194" s="29" t="s">
        <v>299</v>
      </c>
      <c r="C194" s="29" t="s">
        <v>95</v>
      </c>
      <c r="D194" s="40">
        <v>600</v>
      </c>
    </row>
    <row r="195" spans="1:4" ht="45.75" customHeight="1" x14ac:dyDescent="0.25">
      <c r="A195" s="34" t="s">
        <v>35</v>
      </c>
      <c r="B195" s="37" t="s">
        <v>113</v>
      </c>
      <c r="C195" s="37"/>
      <c r="D195" s="38">
        <f>D196+D222+D233+D259</f>
        <v>88220.6</v>
      </c>
    </row>
    <row r="196" spans="1:4" ht="39" x14ac:dyDescent="0.25">
      <c r="A196" s="39" t="s">
        <v>116</v>
      </c>
      <c r="B196" s="29" t="s">
        <v>114</v>
      </c>
      <c r="C196" s="29"/>
      <c r="D196" s="40">
        <f>D197+D204+D214</f>
        <v>80730.200000000012</v>
      </c>
    </row>
    <row r="197" spans="1:4" ht="39" x14ac:dyDescent="0.25">
      <c r="A197" s="39" t="s">
        <v>117</v>
      </c>
      <c r="B197" s="29" t="s">
        <v>115</v>
      </c>
      <c r="C197" s="29"/>
      <c r="D197" s="40">
        <f>SUM(D198+D201)</f>
        <v>48620.800000000003</v>
      </c>
    </row>
    <row r="198" spans="1:4" x14ac:dyDescent="0.25">
      <c r="A198" s="39" t="s">
        <v>31</v>
      </c>
      <c r="B198" s="29" t="s">
        <v>118</v>
      </c>
      <c r="C198" s="29"/>
      <c r="D198" s="40">
        <f>SUM(D199)</f>
        <v>3684.3</v>
      </c>
    </row>
    <row r="199" spans="1:4" ht="64.5" x14ac:dyDescent="0.25">
      <c r="A199" s="39" t="s">
        <v>32</v>
      </c>
      <c r="B199" s="29" t="s">
        <v>118</v>
      </c>
      <c r="C199" s="29">
        <v>100</v>
      </c>
      <c r="D199" s="40">
        <f>D200</f>
        <v>3684.3</v>
      </c>
    </row>
    <row r="200" spans="1:4" ht="26.25" x14ac:dyDescent="0.25">
      <c r="A200" s="39" t="s">
        <v>33</v>
      </c>
      <c r="B200" s="29" t="s">
        <v>118</v>
      </c>
      <c r="C200" s="29">
        <v>120</v>
      </c>
      <c r="D200" s="40">
        <v>3684.3</v>
      </c>
    </row>
    <row r="201" spans="1:4" ht="26.25" x14ac:dyDescent="0.25">
      <c r="A201" s="39" t="s">
        <v>120</v>
      </c>
      <c r="B201" s="29" t="s">
        <v>119</v>
      </c>
      <c r="C201" s="29"/>
      <c r="D201" s="40">
        <f>SUM(D202)</f>
        <v>44936.5</v>
      </c>
    </row>
    <row r="202" spans="1:4" ht="64.5" x14ac:dyDescent="0.25">
      <c r="A202" s="39" t="s">
        <v>32</v>
      </c>
      <c r="B202" s="29" t="s">
        <v>119</v>
      </c>
      <c r="C202" s="29">
        <v>100</v>
      </c>
      <c r="D202" s="40">
        <f>D203</f>
        <v>44936.5</v>
      </c>
    </row>
    <row r="203" spans="1:4" ht="26.25" x14ac:dyDescent="0.25">
      <c r="A203" s="39" t="s">
        <v>33</v>
      </c>
      <c r="B203" s="29" t="s">
        <v>119</v>
      </c>
      <c r="C203" s="29">
        <v>120</v>
      </c>
      <c r="D203" s="40">
        <v>44936.5</v>
      </c>
    </row>
    <row r="204" spans="1:4" ht="39" x14ac:dyDescent="0.25">
      <c r="A204" s="39" t="s">
        <v>128</v>
      </c>
      <c r="B204" s="29" t="s">
        <v>126</v>
      </c>
      <c r="C204" s="29"/>
      <c r="D204" s="40">
        <f>SUM(D208+D205+D211)</f>
        <v>434.4</v>
      </c>
    </row>
    <row r="205" spans="1:4" ht="39" x14ac:dyDescent="0.25">
      <c r="A205" s="39" t="s">
        <v>366</v>
      </c>
      <c r="B205" s="29" t="s">
        <v>355</v>
      </c>
      <c r="C205" s="29"/>
      <c r="D205" s="40">
        <f>SUM(D206)</f>
        <v>25</v>
      </c>
    </row>
    <row r="206" spans="1:4" x14ac:dyDescent="0.25">
      <c r="A206" s="39" t="s">
        <v>43</v>
      </c>
      <c r="B206" s="29" t="s">
        <v>355</v>
      </c>
      <c r="C206" s="29">
        <v>800</v>
      </c>
      <c r="D206" s="40">
        <f>D207</f>
        <v>25</v>
      </c>
    </row>
    <row r="207" spans="1:4" x14ac:dyDescent="0.25">
      <c r="A207" s="39" t="s">
        <v>47</v>
      </c>
      <c r="B207" s="29" t="s">
        <v>355</v>
      </c>
      <c r="C207" s="29">
        <v>850</v>
      </c>
      <c r="D207" s="40">
        <f>25</f>
        <v>25</v>
      </c>
    </row>
    <row r="208" spans="1:4" ht="26.25" x14ac:dyDescent="0.25">
      <c r="A208" s="39" t="s">
        <v>120</v>
      </c>
      <c r="B208" s="29" t="s">
        <v>127</v>
      </c>
      <c r="C208" s="29"/>
      <c r="D208" s="40">
        <f>SUM(D209)</f>
        <v>248.5</v>
      </c>
    </row>
    <row r="209" spans="1:5" ht="26.25" x14ac:dyDescent="0.25">
      <c r="A209" s="39" t="s">
        <v>250</v>
      </c>
      <c r="B209" s="29" t="s">
        <v>127</v>
      </c>
      <c r="C209" s="29">
        <v>200</v>
      </c>
      <c r="D209" s="40">
        <f>D210</f>
        <v>248.5</v>
      </c>
    </row>
    <row r="210" spans="1:5" ht="26.25" x14ac:dyDescent="0.25">
      <c r="A210" s="39" t="s">
        <v>37</v>
      </c>
      <c r="B210" s="29" t="s">
        <v>127</v>
      </c>
      <c r="C210" s="29">
        <v>240</v>
      </c>
      <c r="D210" s="40">
        <v>248.5</v>
      </c>
    </row>
    <row r="211" spans="1:5" ht="26.25" x14ac:dyDescent="0.25">
      <c r="A211" s="39" t="s">
        <v>442</v>
      </c>
      <c r="B211" s="29" t="s">
        <v>443</v>
      </c>
      <c r="C211" s="29"/>
      <c r="D211" s="40">
        <f>D212</f>
        <v>160.9</v>
      </c>
    </row>
    <row r="212" spans="1:5" x14ac:dyDescent="0.25">
      <c r="A212" s="39" t="s">
        <v>38</v>
      </c>
      <c r="B212" s="29" t="s">
        <v>443</v>
      </c>
      <c r="C212" s="29">
        <v>300</v>
      </c>
      <c r="D212" s="40">
        <f>D213</f>
        <v>160.9</v>
      </c>
    </row>
    <row r="213" spans="1:5" x14ac:dyDescent="0.25">
      <c r="A213" s="39" t="s">
        <v>441</v>
      </c>
      <c r="B213" s="29" t="s">
        <v>443</v>
      </c>
      <c r="C213" s="29" t="s">
        <v>440</v>
      </c>
      <c r="D213" s="40">
        <f>23+137.9</f>
        <v>160.9</v>
      </c>
    </row>
    <row r="214" spans="1:5" ht="39" x14ac:dyDescent="0.25">
      <c r="A214" s="39" t="s">
        <v>142</v>
      </c>
      <c r="B214" s="29" t="s">
        <v>143</v>
      </c>
      <c r="C214" s="29"/>
      <c r="D214" s="40">
        <f>SUM(D215)</f>
        <v>31675</v>
      </c>
      <c r="E214" s="19"/>
    </row>
    <row r="215" spans="1:5" ht="26.25" x14ac:dyDescent="0.25">
      <c r="A215" s="39" t="s">
        <v>144</v>
      </c>
      <c r="B215" s="29" t="s">
        <v>145</v>
      </c>
      <c r="C215" s="29"/>
      <c r="D215" s="40">
        <f>SUM(D216+D218+D220)</f>
        <v>31675</v>
      </c>
    </row>
    <row r="216" spans="1:5" ht="64.5" x14ac:dyDescent="0.25">
      <c r="A216" s="39" t="s">
        <v>32</v>
      </c>
      <c r="B216" s="29" t="s">
        <v>145</v>
      </c>
      <c r="C216" s="29">
        <v>100</v>
      </c>
      <c r="D216" s="40">
        <f>D217</f>
        <v>16977.2</v>
      </c>
    </row>
    <row r="217" spans="1:5" x14ac:dyDescent="0.25">
      <c r="A217" s="39" t="s">
        <v>46</v>
      </c>
      <c r="B217" s="29" t="s">
        <v>145</v>
      </c>
      <c r="C217" s="29">
        <v>110</v>
      </c>
      <c r="D217" s="40">
        <v>16977.2</v>
      </c>
    </row>
    <row r="218" spans="1:5" ht="26.25" x14ac:dyDescent="0.25">
      <c r="A218" s="39" t="s">
        <v>250</v>
      </c>
      <c r="B218" s="29" t="s">
        <v>145</v>
      </c>
      <c r="C218" s="29">
        <v>200</v>
      </c>
      <c r="D218" s="40">
        <f>SUM(D219)</f>
        <v>14585.2</v>
      </c>
    </row>
    <row r="219" spans="1:5" ht="26.25" x14ac:dyDescent="0.25">
      <c r="A219" s="39" t="s">
        <v>37</v>
      </c>
      <c r="B219" s="29" t="s">
        <v>145</v>
      </c>
      <c r="C219" s="29">
        <v>240</v>
      </c>
      <c r="D219" s="40">
        <v>14585.2</v>
      </c>
    </row>
    <row r="220" spans="1:5" x14ac:dyDescent="0.25">
      <c r="A220" s="39" t="s">
        <v>43</v>
      </c>
      <c r="B220" s="29" t="s">
        <v>145</v>
      </c>
      <c r="C220" s="29">
        <v>800</v>
      </c>
      <c r="D220" s="40">
        <f>SUM(D221)</f>
        <v>112.6</v>
      </c>
    </row>
    <row r="221" spans="1:5" x14ac:dyDescent="0.25">
      <c r="A221" s="39" t="s">
        <v>47</v>
      </c>
      <c r="B221" s="29" t="s">
        <v>145</v>
      </c>
      <c r="C221" s="29">
        <v>850</v>
      </c>
      <c r="D221" s="40">
        <v>112.6</v>
      </c>
    </row>
    <row r="222" spans="1:5" x14ac:dyDescent="0.25">
      <c r="A222" s="39" t="s">
        <v>129</v>
      </c>
      <c r="B222" s="29" t="s">
        <v>130</v>
      </c>
      <c r="C222" s="29"/>
      <c r="D222" s="40">
        <f>SUM(D223+D227)</f>
        <v>544</v>
      </c>
    </row>
    <row r="223" spans="1:5" ht="39" x14ac:dyDescent="0.25">
      <c r="A223" s="39" t="s">
        <v>131</v>
      </c>
      <c r="B223" s="29" t="s">
        <v>132</v>
      </c>
      <c r="C223" s="29"/>
      <c r="D223" s="40">
        <f>SUM(D224)</f>
        <v>224</v>
      </c>
    </row>
    <row r="224" spans="1:5" ht="26.25" x14ac:dyDescent="0.25">
      <c r="A224" s="39" t="s">
        <v>120</v>
      </c>
      <c r="B224" s="29" t="s">
        <v>133</v>
      </c>
      <c r="C224" s="29"/>
      <c r="D224" s="40">
        <f>SUM(D225)</f>
        <v>224</v>
      </c>
    </row>
    <row r="225" spans="1:5" ht="26.25" x14ac:dyDescent="0.25">
      <c r="A225" s="39" t="s">
        <v>250</v>
      </c>
      <c r="B225" s="29" t="s">
        <v>133</v>
      </c>
      <c r="C225" s="29">
        <v>200</v>
      </c>
      <c r="D225" s="40">
        <f>SUM(D226)</f>
        <v>224</v>
      </c>
    </row>
    <row r="226" spans="1:5" ht="26.25" x14ac:dyDescent="0.25">
      <c r="A226" s="39" t="s">
        <v>37</v>
      </c>
      <c r="B226" s="29" t="s">
        <v>133</v>
      </c>
      <c r="C226" s="29">
        <v>240</v>
      </c>
      <c r="D226" s="40">
        <v>224</v>
      </c>
    </row>
    <row r="227" spans="1:5" ht="26.25" x14ac:dyDescent="0.25">
      <c r="A227" s="39" t="s">
        <v>134</v>
      </c>
      <c r="B227" s="29" t="s">
        <v>287</v>
      </c>
      <c r="C227" s="29"/>
      <c r="D227" s="40">
        <f>SUM(D228)</f>
        <v>320</v>
      </c>
    </row>
    <row r="228" spans="1:5" ht="26.25" x14ac:dyDescent="0.25">
      <c r="A228" s="39" t="s">
        <v>120</v>
      </c>
      <c r="B228" s="29" t="s">
        <v>271</v>
      </c>
      <c r="C228" s="29"/>
      <c r="D228" s="40">
        <f>SUM(D229+D231)</f>
        <v>320</v>
      </c>
    </row>
    <row r="229" spans="1:5" ht="64.5" x14ac:dyDescent="0.25">
      <c r="A229" s="39" t="s">
        <v>32</v>
      </c>
      <c r="B229" s="29" t="s">
        <v>271</v>
      </c>
      <c r="C229" s="29" t="s">
        <v>92</v>
      </c>
      <c r="D229" s="40">
        <f>SUM(D230)</f>
        <v>220</v>
      </c>
    </row>
    <row r="230" spans="1:5" ht="26.25" x14ac:dyDescent="0.25">
      <c r="A230" s="39" t="s">
        <v>33</v>
      </c>
      <c r="B230" s="29" t="s">
        <v>271</v>
      </c>
      <c r="C230" s="29" t="s">
        <v>93</v>
      </c>
      <c r="D230" s="40">
        <v>220</v>
      </c>
    </row>
    <row r="231" spans="1:5" ht="26.25" x14ac:dyDescent="0.25">
      <c r="A231" s="39" t="s">
        <v>250</v>
      </c>
      <c r="B231" s="29" t="s">
        <v>271</v>
      </c>
      <c r="C231" s="29" t="s">
        <v>94</v>
      </c>
      <c r="D231" s="40">
        <f>SUM(D232)</f>
        <v>100</v>
      </c>
    </row>
    <row r="232" spans="1:5" ht="26.25" x14ac:dyDescent="0.25">
      <c r="A232" s="39" t="s">
        <v>37</v>
      </c>
      <c r="B232" s="29" t="s">
        <v>271</v>
      </c>
      <c r="C232" s="29" t="s">
        <v>95</v>
      </c>
      <c r="D232" s="40">
        <v>100</v>
      </c>
      <c r="E232" s="19"/>
    </row>
    <row r="233" spans="1:5" x14ac:dyDescent="0.25">
      <c r="A233" s="39" t="s">
        <v>135</v>
      </c>
      <c r="B233" s="29" t="s">
        <v>136</v>
      </c>
      <c r="C233" s="29"/>
      <c r="D233" s="40">
        <f>SUM(D255+D246+D234)</f>
        <v>6466.4</v>
      </c>
    </row>
    <row r="234" spans="1:5" ht="51.75" x14ac:dyDescent="0.25">
      <c r="A234" s="39" t="s">
        <v>155</v>
      </c>
      <c r="B234" s="29" t="s">
        <v>156</v>
      </c>
      <c r="C234" s="29"/>
      <c r="D234" s="40">
        <f>SUM(D235+D240+D243)</f>
        <v>1138.5</v>
      </c>
    </row>
    <row r="235" spans="1:5" ht="39" x14ac:dyDescent="0.25">
      <c r="A235" s="39" t="s">
        <v>369</v>
      </c>
      <c r="B235" s="29" t="s">
        <v>157</v>
      </c>
      <c r="C235" s="29"/>
      <c r="D235" s="40">
        <f>SUM(D236+D238)</f>
        <v>1099.4000000000001</v>
      </c>
    </row>
    <row r="236" spans="1:5" ht="64.5" x14ac:dyDescent="0.25">
      <c r="A236" s="39" t="s">
        <v>32</v>
      </c>
      <c r="B236" s="29" t="s">
        <v>157</v>
      </c>
      <c r="C236" s="29">
        <v>100</v>
      </c>
      <c r="D236" s="40">
        <f>D237</f>
        <v>981.2</v>
      </c>
    </row>
    <row r="237" spans="1:5" ht="26.25" x14ac:dyDescent="0.25">
      <c r="A237" s="39" t="s">
        <v>33</v>
      </c>
      <c r="B237" s="29" t="s">
        <v>157</v>
      </c>
      <c r="C237" s="29">
        <v>120</v>
      </c>
      <c r="D237" s="40">
        <v>981.2</v>
      </c>
    </row>
    <row r="238" spans="1:5" ht="26.25" x14ac:dyDescent="0.25">
      <c r="A238" s="39" t="s">
        <v>250</v>
      </c>
      <c r="B238" s="29" t="s">
        <v>157</v>
      </c>
      <c r="C238" s="29" t="s">
        <v>94</v>
      </c>
      <c r="D238" s="40">
        <f>D239</f>
        <v>118.2</v>
      </c>
    </row>
    <row r="239" spans="1:5" ht="26.25" x14ac:dyDescent="0.25">
      <c r="A239" s="39" t="s">
        <v>37</v>
      </c>
      <c r="B239" s="29" t="s">
        <v>157</v>
      </c>
      <c r="C239" s="29" t="s">
        <v>95</v>
      </c>
      <c r="D239" s="40">
        <f>118.2</f>
        <v>118.2</v>
      </c>
    </row>
    <row r="240" spans="1:5" ht="51.75" hidden="1" x14ac:dyDescent="0.25">
      <c r="A240" s="11" t="s">
        <v>480</v>
      </c>
      <c r="B240" s="12" t="s">
        <v>481</v>
      </c>
      <c r="C240" s="12"/>
      <c r="D240" s="40">
        <f>D241</f>
        <v>0</v>
      </c>
    </row>
    <row r="241" spans="1:4" ht="64.5" hidden="1" x14ac:dyDescent="0.25">
      <c r="A241" s="11" t="s">
        <v>32</v>
      </c>
      <c r="B241" s="12" t="s">
        <v>481</v>
      </c>
      <c r="C241" s="12" t="s">
        <v>92</v>
      </c>
      <c r="D241" s="40">
        <f>D242</f>
        <v>0</v>
      </c>
    </row>
    <row r="242" spans="1:4" ht="26.25" hidden="1" x14ac:dyDescent="0.25">
      <c r="A242" s="11" t="s">
        <v>33</v>
      </c>
      <c r="B242" s="12" t="s">
        <v>481</v>
      </c>
      <c r="C242" s="12" t="s">
        <v>93</v>
      </c>
      <c r="D242" s="40">
        <v>0</v>
      </c>
    </row>
    <row r="243" spans="1:4" ht="39" x14ac:dyDescent="0.25">
      <c r="A243" s="39" t="s">
        <v>323</v>
      </c>
      <c r="B243" s="29" t="s">
        <v>324</v>
      </c>
      <c r="C243" s="29"/>
      <c r="D243" s="40">
        <f>D244</f>
        <v>39.1</v>
      </c>
    </row>
    <row r="244" spans="1:4" ht="64.5" x14ac:dyDescent="0.25">
      <c r="A244" s="39" t="s">
        <v>32</v>
      </c>
      <c r="B244" s="29" t="s">
        <v>324</v>
      </c>
      <c r="C244" s="29" t="s">
        <v>92</v>
      </c>
      <c r="D244" s="40">
        <f>D245</f>
        <v>39.1</v>
      </c>
    </row>
    <row r="245" spans="1:4" ht="26.25" x14ac:dyDescent="0.25">
      <c r="A245" s="39" t="s">
        <v>33</v>
      </c>
      <c r="B245" s="29" t="s">
        <v>324</v>
      </c>
      <c r="C245" s="29" t="s">
        <v>93</v>
      </c>
      <c r="D245" s="40">
        <v>39.1</v>
      </c>
    </row>
    <row r="246" spans="1:4" ht="64.5" x14ac:dyDescent="0.25">
      <c r="A246" s="39" t="s">
        <v>319</v>
      </c>
      <c r="B246" s="29" t="s">
        <v>137</v>
      </c>
      <c r="C246" s="29"/>
      <c r="D246" s="40">
        <f>SUM(D247+D252)</f>
        <v>4331.8999999999996</v>
      </c>
    </row>
    <row r="247" spans="1:4" ht="26.25" x14ac:dyDescent="0.25">
      <c r="A247" s="39" t="s">
        <v>249</v>
      </c>
      <c r="B247" s="29" t="s">
        <v>138</v>
      </c>
      <c r="C247" s="29"/>
      <c r="D247" s="40">
        <f>SUM(D248+D250)</f>
        <v>4202.7</v>
      </c>
    </row>
    <row r="248" spans="1:4" ht="26.25" x14ac:dyDescent="0.25">
      <c r="A248" s="39" t="s">
        <v>33</v>
      </c>
      <c r="B248" s="29" t="s">
        <v>138</v>
      </c>
      <c r="C248" s="29" t="s">
        <v>92</v>
      </c>
      <c r="D248" s="40">
        <f t="shared" ref="D248" si="0">SUM(D249)</f>
        <v>3752.9</v>
      </c>
    </row>
    <row r="249" spans="1:4" ht="26.25" x14ac:dyDescent="0.25">
      <c r="A249" s="39" t="s">
        <v>36</v>
      </c>
      <c r="B249" s="29" t="s">
        <v>138</v>
      </c>
      <c r="C249" s="29" t="s">
        <v>93</v>
      </c>
      <c r="D249" s="40">
        <v>3752.9</v>
      </c>
    </row>
    <row r="250" spans="1:4" ht="26.25" x14ac:dyDescent="0.25">
      <c r="A250" s="39" t="s">
        <v>250</v>
      </c>
      <c r="B250" s="29" t="s">
        <v>138</v>
      </c>
      <c r="C250" s="29" t="s">
        <v>94</v>
      </c>
      <c r="D250" s="40">
        <f>D251</f>
        <v>449.8</v>
      </c>
    </row>
    <row r="251" spans="1:4" ht="26.25" x14ac:dyDescent="0.25">
      <c r="A251" s="39" t="s">
        <v>37</v>
      </c>
      <c r="B251" s="29" t="s">
        <v>138</v>
      </c>
      <c r="C251" s="29" t="s">
        <v>95</v>
      </c>
      <c r="D251" s="40">
        <v>449.8</v>
      </c>
    </row>
    <row r="252" spans="1:4" ht="39" x14ac:dyDescent="0.25">
      <c r="A252" s="39" t="s">
        <v>323</v>
      </c>
      <c r="B252" s="29" t="s">
        <v>322</v>
      </c>
      <c r="C252" s="29"/>
      <c r="D252" s="40">
        <f>D253</f>
        <v>129.19999999999999</v>
      </c>
    </row>
    <row r="253" spans="1:4" ht="64.5" x14ac:dyDescent="0.25">
      <c r="A253" s="39" t="s">
        <v>300</v>
      </c>
      <c r="B253" s="29" t="s">
        <v>322</v>
      </c>
      <c r="C253" s="29" t="s">
        <v>92</v>
      </c>
      <c r="D253" s="40">
        <f>D254</f>
        <v>129.19999999999999</v>
      </c>
    </row>
    <row r="254" spans="1:4" ht="26.25" x14ac:dyDescent="0.25">
      <c r="A254" s="39" t="s">
        <v>33</v>
      </c>
      <c r="B254" s="29" t="s">
        <v>322</v>
      </c>
      <c r="C254" s="29" t="s">
        <v>93</v>
      </c>
      <c r="D254" s="40">
        <v>129.19999999999999</v>
      </c>
    </row>
    <row r="255" spans="1:4" ht="39" x14ac:dyDescent="0.25">
      <c r="A255" s="39" t="s">
        <v>139</v>
      </c>
      <c r="B255" s="29" t="s">
        <v>140</v>
      </c>
      <c r="C255" s="29"/>
      <c r="D255" s="40">
        <f>D256</f>
        <v>996</v>
      </c>
    </row>
    <row r="256" spans="1:4" x14ac:dyDescent="0.25">
      <c r="A256" s="39" t="s">
        <v>125</v>
      </c>
      <c r="B256" s="29" t="s">
        <v>141</v>
      </c>
      <c r="C256" s="29"/>
      <c r="D256" s="40">
        <f>D257</f>
        <v>996</v>
      </c>
    </row>
    <row r="257" spans="1:4" ht="26.25" x14ac:dyDescent="0.25">
      <c r="A257" s="39" t="s">
        <v>250</v>
      </c>
      <c r="B257" s="29" t="s">
        <v>141</v>
      </c>
      <c r="C257" s="29" t="s">
        <v>94</v>
      </c>
      <c r="D257" s="40">
        <f>SUM(D258)</f>
        <v>996</v>
      </c>
    </row>
    <row r="258" spans="1:4" ht="26.25" x14ac:dyDescent="0.25">
      <c r="A258" s="39" t="s">
        <v>37</v>
      </c>
      <c r="B258" s="29" t="s">
        <v>141</v>
      </c>
      <c r="C258" s="29" t="s">
        <v>95</v>
      </c>
      <c r="D258" s="40">
        <v>996</v>
      </c>
    </row>
    <row r="259" spans="1:4" ht="51.75" x14ac:dyDescent="0.25">
      <c r="A259" s="39" t="s">
        <v>338</v>
      </c>
      <c r="B259" s="29" t="s">
        <v>335</v>
      </c>
      <c r="C259" s="29"/>
      <c r="D259" s="40">
        <f>D260</f>
        <v>480</v>
      </c>
    </row>
    <row r="260" spans="1:4" ht="51.75" x14ac:dyDescent="0.25">
      <c r="A260" s="39" t="s">
        <v>349</v>
      </c>
      <c r="B260" s="29" t="s">
        <v>336</v>
      </c>
      <c r="C260" s="29"/>
      <c r="D260" s="40">
        <f>D261</f>
        <v>480</v>
      </c>
    </row>
    <row r="261" spans="1:4" x14ac:dyDescent="0.25">
      <c r="A261" s="39" t="s">
        <v>38</v>
      </c>
      <c r="B261" s="29" t="s">
        <v>336</v>
      </c>
      <c r="C261" s="29" t="s">
        <v>325</v>
      </c>
      <c r="D261" s="40">
        <f>D262</f>
        <v>480</v>
      </c>
    </row>
    <row r="262" spans="1:4" ht="26.25" x14ac:dyDescent="0.25">
      <c r="A262" s="39" t="s">
        <v>74</v>
      </c>
      <c r="B262" s="29" t="s">
        <v>336</v>
      </c>
      <c r="C262" s="29" t="s">
        <v>326</v>
      </c>
      <c r="D262" s="40">
        <v>480</v>
      </c>
    </row>
    <row r="263" spans="1:4" s="9" customFormat="1" ht="39.75" customHeight="1" x14ac:dyDescent="0.25">
      <c r="A263" s="34" t="s">
        <v>286</v>
      </c>
      <c r="B263" s="37" t="s">
        <v>279</v>
      </c>
      <c r="C263" s="37"/>
      <c r="D263" s="38">
        <f>SUM(D264)</f>
        <v>50</v>
      </c>
    </row>
    <row r="264" spans="1:4" ht="26.25" x14ac:dyDescent="0.25">
      <c r="A264" s="39" t="s">
        <v>277</v>
      </c>
      <c r="B264" s="29" t="s">
        <v>280</v>
      </c>
      <c r="C264" s="29"/>
      <c r="D264" s="40">
        <f>SUM(D265)</f>
        <v>50</v>
      </c>
    </row>
    <row r="265" spans="1:4" ht="39" x14ac:dyDescent="0.25">
      <c r="A265" s="39" t="s">
        <v>278</v>
      </c>
      <c r="B265" s="29" t="s">
        <v>281</v>
      </c>
      <c r="C265" s="29"/>
      <c r="D265" s="40">
        <f>SUM(D266)</f>
        <v>50</v>
      </c>
    </row>
    <row r="266" spans="1:4" ht="25.5" x14ac:dyDescent="0.25">
      <c r="A266" s="43" t="s">
        <v>456</v>
      </c>
      <c r="B266" s="29" t="s">
        <v>457</v>
      </c>
      <c r="C266" s="29"/>
      <c r="D266" s="40">
        <f>D267</f>
        <v>50</v>
      </c>
    </row>
    <row r="267" spans="1:4" x14ac:dyDescent="0.25">
      <c r="A267" s="39" t="s">
        <v>43</v>
      </c>
      <c r="B267" s="29" t="s">
        <v>457</v>
      </c>
      <c r="C267" s="29" t="s">
        <v>109</v>
      </c>
      <c r="D267" s="40">
        <f>D268</f>
        <v>50</v>
      </c>
    </row>
    <row r="268" spans="1:4" ht="51.75" x14ac:dyDescent="0.25">
      <c r="A268" s="39" t="s">
        <v>477</v>
      </c>
      <c r="B268" s="29" t="s">
        <v>457</v>
      </c>
      <c r="C268" s="29" t="s">
        <v>189</v>
      </c>
      <c r="D268" s="40">
        <v>50</v>
      </c>
    </row>
    <row r="269" spans="1:4" s="9" customFormat="1" ht="51.75" x14ac:dyDescent="0.25">
      <c r="A269" s="34" t="s">
        <v>444</v>
      </c>
      <c r="B269" s="37" t="s">
        <v>316</v>
      </c>
      <c r="C269" s="37"/>
      <c r="D269" s="38">
        <f>D270</f>
        <v>632.20000000000005</v>
      </c>
    </row>
    <row r="270" spans="1:4" ht="39" x14ac:dyDescent="0.25">
      <c r="A270" s="39" t="s">
        <v>367</v>
      </c>
      <c r="B270" s="29" t="s">
        <v>328</v>
      </c>
      <c r="C270" s="29"/>
      <c r="D270" s="40">
        <f>D271</f>
        <v>632.20000000000005</v>
      </c>
    </row>
    <row r="271" spans="1:4" ht="39" x14ac:dyDescent="0.25">
      <c r="A271" s="39" t="s">
        <v>368</v>
      </c>
      <c r="B271" s="29" t="s">
        <v>357</v>
      </c>
      <c r="C271" s="29"/>
      <c r="D271" s="40">
        <f>D272</f>
        <v>632.20000000000005</v>
      </c>
    </row>
    <row r="272" spans="1:4" x14ac:dyDescent="0.25">
      <c r="A272" s="39" t="s">
        <v>166</v>
      </c>
      <c r="B272" s="29" t="s">
        <v>356</v>
      </c>
      <c r="C272" s="29"/>
      <c r="D272" s="40">
        <f>D273</f>
        <v>632.20000000000005</v>
      </c>
    </row>
    <row r="273" spans="1:4" ht="26.25" x14ac:dyDescent="0.25">
      <c r="A273" s="39" t="s">
        <v>250</v>
      </c>
      <c r="B273" s="29" t="s">
        <v>356</v>
      </c>
      <c r="C273" s="29" t="s">
        <v>94</v>
      </c>
      <c r="D273" s="40">
        <f>D274</f>
        <v>632.20000000000005</v>
      </c>
    </row>
    <row r="274" spans="1:4" ht="26.25" x14ac:dyDescent="0.25">
      <c r="A274" s="39" t="s">
        <v>37</v>
      </c>
      <c r="B274" s="29" t="s">
        <v>356</v>
      </c>
      <c r="C274" s="29" t="s">
        <v>95</v>
      </c>
      <c r="D274" s="40">
        <v>632.20000000000005</v>
      </c>
    </row>
    <row r="275" spans="1:4" ht="51.75" x14ac:dyDescent="0.25">
      <c r="A275" s="34" t="s">
        <v>329</v>
      </c>
      <c r="B275" s="37" t="s">
        <v>330</v>
      </c>
      <c r="C275" s="37"/>
      <c r="D275" s="38">
        <f>D276</f>
        <v>267.8</v>
      </c>
    </row>
    <row r="276" spans="1:4" ht="90" x14ac:dyDescent="0.25">
      <c r="A276" s="39" t="s">
        <v>342</v>
      </c>
      <c r="B276" s="29" t="s">
        <v>331</v>
      </c>
      <c r="C276" s="29"/>
      <c r="D276" s="40">
        <f>D277+D281+D285+D289</f>
        <v>267.8</v>
      </c>
    </row>
    <row r="277" spans="1:4" ht="77.25" x14ac:dyDescent="0.25">
      <c r="A277" s="39" t="s">
        <v>348</v>
      </c>
      <c r="B277" s="29" t="s">
        <v>340</v>
      </c>
      <c r="C277" s="29"/>
      <c r="D277" s="40">
        <f>D278</f>
        <v>60</v>
      </c>
    </row>
    <row r="278" spans="1:4" ht="38.25" x14ac:dyDescent="0.25">
      <c r="A278" s="43" t="s">
        <v>459</v>
      </c>
      <c r="B278" s="29" t="s">
        <v>468</v>
      </c>
      <c r="C278" s="29"/>
      <c r="D278" s="40">
        <f>D279</f>
        <v>60</v>
      </c>
    </row>
    <row r="279" spans="1:4" ht="26.25" x14ac:dyDescent="0.25">
      <c r="A279" s="39" t="s">
        <v>53</v>
      </c>
      <c r="B279" s="29" t="s">
        <v>468</v>
      </c>
      <c r="C279" s="29" t="s">
        <v>107</v>
      </c>
      <c r="D279" s="40">
        <f>D280</f>
        <v>60</v>
      </c>
    </row>
    <row r="280" spans="1:4" x14ac:dyDescent="0.25">
      <c r="A280" s="39" t="s">
        <v>54</v>
      </c>
      <c r="B280" s="29" t="s">
        <v>468</v>
      </c>
      <c r="C280" s="29" t="s">
        <v>108</v>
      </c>
      <c r="D280" s="40">
        <f>60</f>
        <v>60</v>
      </c>
    </row>
    <row r="281" spans="1:4" ht="39" x14ac:dyDescent="0.25">
      <c r="A281" s="39" t="s">
        <v>343</v>
      </c>
      <c r="B281" s="29" t="s">
        <v>332</v>
      </c>
      <c r="C281" s="29"/>
      <c r="D281" s="40">
        <f>D282</f>
        <v>102</v>
      </c>
    </row>
    <row r="282" spans="1:4" ht="38.25" x14ac:dyDescent="0.25">
      <c r="A282" s="43" t="s">
        <v>459</v>
      </c>
      <c r="B282" s="29" t="s">
        <v>469</v>
      </c>
      <c r="C282" s="29"/>
      <c r="D282" s="40">
        <f>D283</f>
        <v>102</v>
      </c>
    </row>
    <row r="283" spans="1:4" ht="26.25" x14ac:dyDescent="0.25">
      <c r="A283" s="39" t="s">
        <v>53</v>
      </c>
      <c r="B283" s="29" t="s">
        <v>469</v>
      </c>
      <c r="C283" s="29" t="s">
        <v>107</v>
      </c>
      <c r="D283" s="40">
        <f>D284</f>
        <v>102</v>
      </c>
    </row>
    <row r="284" spans="1:4" x14ac:dyDescent="0.25">
      <c r="A284" s="39" t="s">
        <v>54</v>
      </c>
      <c r="B284" s="29" t="s">
        <v>469</v>
      </c>
      <c r="C284" s="29" t="s">
        <v>108</v>
      </c>
      <c r="D284" s="40">
        <f>56+46</f>
        <v>102</v>
      </c>
    </row>
    <row r="285" spans="1:4" ht="26.25" x14ac:dyDescent="0.25">
      <c r="A285" s="39" t="s">
        <v>344</v>
      </c>
      <c r="B285" s="29" t="s">
        <v>333</v>
      </c>
      <c r="C285" s="29"/>
      <c r="D285" s="40">
        <f>D286</f>
        <v>55.8</v>
      </c>
    </row>
    <row r="286" spans="1:4" ht="38.25" x14ac:dyDescent="0.25">
      <c r="A286" s="43" t="s">
        <v>459</v>
      </c>
      <c r="B286" s="29" t="s">
        <v>470</v>
      </c>
      <c r="C286" s="29"/>
      <c r="D286" s="40">
        <f>D287</f>
        <v>55.8</v>
      </c>
    </row>
    <row r="287" spans="1:4" ht="26.25" x14ac:dyDescent="0.25">
      <c r="A287" s="39" t="s">
        <v>53</v>
      </c>
      <c r="B287" s="29" t="s">
        <v>470</v>
      </c>
      <c r="C287" s="29" t="s">
        <v>107</v>
      </c>
      <c r="D287" s="40">
        <f>D288</f>
        <v>55.8</v>
      </c>
    </row>
    <row r="288" spans="1:4" x14ac:dyDescent="0.25">
      <c r="A288" s="39" t="s">
        <v>54</v>
      </c>
      <c r="B288" s="29" t="s">
        <v>470</v>
      </c>
      <c r="C288" s="29" t="s">
        <v>108</v>
      </c>
      <c r="D288" s="40">
        <f>15+40.8</f>
        <v>55.8</v>
      </c>
    </row>
    <row r="289" spans="1:6" ht="39" x14ac:dyDescent="0.25">
      <c r="A289" s="39" t="s">
        <v>345</v>
      </c>
      <c r="B289" s="29" t="s">
        <v>334</v>
      </c>
      <c r="C289" s="29"/>
      <c r="D289" s="40">
        <f>D290</f>
        <v>50</v>
      </c>
    </row>
    <row r="290" spans="1:6" ht="39" x14ac:dyDescent="0.25">
      <c r="A290" s="39" t="s">
        <v>459</v>
      </c>
      <c r="B290" s="29" t="s">
        <v>471</v>
      </c>
      <c r="C290" s="29"/>
      <c r="D290" s="40">
        <f>D291</f>
        <v>50</v>
      </c>
    </row>
    <row r="291" spans="1:6" ht="26.25" x14ac:dyDescent="0.25">
      <c r="A291" s="39" t="s">
        <v>53</v>
      </c>
      <c r="B291" s="29" t="s">
        <v>471</v>
      </c>
      <c r="C291" s="29" t="s">
        <v>107</v>
      </c>
      <c r="D291" s="40">
        <f>D292</f>
        <v>50</v>
      </c>
    </row>
    <row r="292" spans="1:6" x14ac:dyDescent="0.25">
      <c r="A292" s="39" t="s">
        <v>54</v>
      </c>
      <c r="B292" s="29" t="s">
        <v>471</v>
      </c>
      <c r="C292" s="29" t="s">
        <v>108</v>
      </c>
      <c r="D292" s="40">
        <f>50</f>
        <v>50</v>
      </c>
    </row>
    <row r="293" spans="1:6" ht="41.25" customHeight="1" x14ac:dyDescent="0.25">
      <c r="A293" s="34" t="s">
        <v>152</v>
      </c>
      <c r="B293" s="37" t="s">
        <v>151</v>
      </c>
      <c r="C293" s="37"/>
      <c r="D293" s="38">
        <f>D294</f>
        <v>100</v>
      </c>
    </row>
    <row r="294" spans="1:6" ht="26.25" x14ac:dyDescent="0.25">
      <c r="A294" s="39" t="s">
        <v>42</v>
      </c>
      <c r="B294" s="29" t="s">
        <v>153</v>
      </c>
      <c r="C294" s="29"/>
      <c r="D294" s="40">
        <f>D295</f>
        <v>100</v>
      </c>
    </row>
    <row r="295" spans="1:6" ht="26.25" x14ac:dyDescent="0.25">
      <c r="A295" s="39" t="s">
        <v>42</v>
      </c>
      <c r="B295" s="29" t="s">
        <v>154</v>
      </c>
      <c r="C295" s="29"/>
      <c r="D295" s="40">
        <f>D296</f>
        <v>100</v>
      </c>
    </row>
    <row r="296" spans="1:6" x14ac:dyDescent="0.25">
      <c r="A296" s="39" t="s">
        <v>43</v>
      </c>
      <c r="B296" s="29" t="s">
        <v>154</v>
      </c>
      <c r="C296" s="29" t="s">
        <v>109</v>
      </c>
      <c r="D296" s="40">
        <f>D297</f>
        <v>100</v>
      </c>
    </row>
    <row r="297" spans="1:6" x14ac:dyDescent="0.25">
      <c r="A297" s="39" t="s">
        <v>44</v>
      </c>
      <c r="B297" s="29" t="s">
        <v>154</v>
      </c>
      <c r="C297" s="29" t="s">
        <v>339</v>
      </c>
      <c r="D297" s="40">
        <v>100</v>
      </c>
    </row>
    <row r="298" spans="1:6" x14ac:dyDescent="0.25">
      <c r="A298" s="34" t="s">
        <v>80</v>
      </c>
      <c r="B298" s="44"/>
      <c r="C298" s="44"/>
      <c r="D298" s="48">
        <f>SUM(D6+D29+D44+D53+D73+D95+D116+D166+D177+D195+D263+D269+D275+D293)</f>
        <v>326479.5</v>
      </c>
      <c r="F298" s="24"/>
    </row>
    <row r="299" spans="1:6" x14ac:dyDescent="0.25">
      <c r="A299" s="19"/>
      <c r="B299" s="19"/>
      <c r="C299" s="19"/>
      <c r="D299" s="21"/>
    </row>
  </sheetData>
  <customSheetViews>
    <customSheetView guid="{14FCFFF9-F599-4ACE-9E49-6DD44AC1D378}" scale="110" showPageBreaks="1" fitToPage="1" printArea="1" hiddenRows="1" topLeftCell="A273">
      <selection activeCell="H8" sqref="H8"/>
      <pageMargins left="0.70866141732283472" right="0.70866141732283472" top="0.74803149606299213" bottom="0.74803149606299213" header="0.31496062992125984" footer="0.31496062992125984"/>
      <pageSetup paperSize="9" scale="95" fitToHeight="12" orientation="portrait" r:id="rId1"/>
    </customSheetView>
    <customSheetView guid="{6E026B7C-096C-48A7-8F9F-B6778D6DEF19}" scale="110" showPageBreaks="1" fitToPage="1" printArea="1" hiddenRows="1">
      <selection activeCell="A2" sqref="A2:D2"/>
      <pageMargins left="0.70866141732283472" right="0.70866141732283472" top="0.74803149606299213" bottom="0.74803149606299213" header="0.31496062992125984" footer="0.31496062992125984"/>
      <pageSetup paperSize="9" scale="95" fitToHeight="12" orientation="portrait" r:id="rId2"/>
    </customSheetView>
    <customSheetView guid="{44A7E017-3507-449F-AC36-4C253230B0BE}" scale="110" showPageBreaks="1" fitToPage="1" hiddenRows="1">
      <selection activeCell="B134" sqref="B134"/>
      <pageMargins left="0.70866141732283472" right="0.70866141732283472" top="0.74803149606299213" bottom="0.74803149606299213" header="0.31496062992125984" footer="0.31496062992125984"/>
      <pageSetup paperSize="9" scale="87" fitToHeight="12" orientation="portrait" r:id="rId3"/>
    </customSheetView>
  </customSheetViews>
  <mergeCells count="2">
    <mergeCell ref="A1:D1"/>
    <mergeCell ref="A2:D2"/>
  </mergeCells>
  <pageMargins left="0" right="0" top="0.3543307086614173" bottom="0.3543307086614173" header="0.31496062992125984" footer="0.31496062992125984"/>
  <pageSetup paperSize="9" fitToHeight="0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3"/>
  <sheetViews>
    <sheetView zoomScale="110" zoomScaleNormal="110" workbookViewId="0">
      <selection activeCell="A2" sqref="A2:E2"/>
    </sheetView>
  </sheetViews>
  <sheetFormatPr defaultRowHeight="15.75" x14ac:dyDescent="0.25"/>
  <cols>
    <col min="1" max="1" width="49" style="1" customWidth="1"/>
    <col min="2" max="2" width="14.85546875" style="1" customWidth="1"/>
    <col min="3" max="3" width="7.140625" style="1" customWidth="1"/>
    <col min="4" max="4" width="12.5703125" style="3" customWidth="1"/>
    <col min="5" max="5" width="12.5703125" style="1" customWidth="1"/>
    <col min="6" max="16384" width="9.140625" style="1"/>
  </cols>
  <sheetData>
    <row r="1" spans="1:5" ht="45" customHeight="1" x14ac:dyDescent="0.25">
      <c r="A1" s="82" t="s">
        <v>516</v>
      </c>
      <c r="B1" s="82"/>
      <c r="C1" s="82"/>
      <c r="D1" s="82"/>
      <c r="E1" s="82"/>
    </row>
    <row r="2" spans="1:5" ht="62.25" customHeight="1" x14ac:dyDescent="0.25">
      <c r="A2" s="83" t="s">
        <v>517</v>
      </c>
      <c r="B2" s="83"/>
      <c r="C2" s="83"/>
      <c r="D2" s="83"/>
      <c r="E2" s="83"/>
    </row>
    <row r="3" spans="1:5" x14ac:dyDescent="0.25">
      <c r="A3" s="93" t="s">
        <v>22</v>
      </c>
      <c r="B3" s="93"/>
      <c r="C3" s="93"/>
      <c r="D3" s="93"/>
      <c r="E3" s="93"/>
    </row>
    <row r="4" spans="1:5" ht="25.5" customHeight="1" x14ac:dyDescent="0.25">
      <c r="A4" s="86" t="s">
        <v>23</v>
      </c>
      <c r="B4" s="86" t="s">
        <v>26</v>
      </c>
      <c r="C4" s="86" t="s">
        <v>27</v>
      </c>
      <c r="D4" s="91" t="s">
        <v>28</v>
      </c>
      <c r="E4" s="92"/>
    </row>
    <row r="5" spans="1:5" ht="25.5" customHeight="1" x14ac:dyDescent="0.25">
      <c r="A5" s="87"/>
      <c r="B5" s="87"/>
      <c r="C5" s="87"/>
      <c r="D5" s="25">
        <v>2025</v>
      </c>
      <c r="E5" s="25">
        <v>2026</v>
      </c>
    </row>
    <row r="6" spans="1:5" ht="12" customHeight="1" x14ac:dyDescent="0.25">
      <c r="A6" s="36">
        <v>1</v>
      </c>
      <c r="B6" s="36">
        <v>2</v>
      </c>
      <c r="C6" s="36">
        <v>3</v>
      </c>
      <c r="D6" s="27">
        <v>4</v>
      </c>
      <c r="E6" s="27">
        <v>5</v>
      </c>
    </row>
    <row r="7" spans="1:5" ht="38.25" customHeight="1" x14ac:dyDescent="0.25">
      <c r="A7" s="34" t="s">
        <v>77</v>
      </c>
      <c r="B7" s="37" t="s">
        <v>161</v>
      </c>
      <c r="C7" s="37"/>
      <c r="D7" s="35">
        <f>D8+D17</f>
        <v>35073</v>
      </c>
      <c r="E7" s="35">
        <f>E8+E17</f>
        <v>35073</v>
      </c>
    </row>
    <row r="8" spans="1:5" ht="39" x14ac:dyDescent="0.25">
      <c r="A8" s="39" t="s">
        <v>239</v>
      </c>
      <c r="B8" s="29" t="s">
        <v>240</v>
      </c>
      <c r="C8" s="29"/>
      <c r="D8" s="40">
        <f>SUM(D9+D13)</f>
        <v>34893</v>
      </c>
      <c r="E8" s="40">
        <f>SUM(E9+E13)</f>
        <v>34893</v>
      </c>
    </row>
    <row r="9" spans="1:5" ht="51.75" x14ac:dyDescent="0.25">
      <c r="A9" s="39" t="s">
        <v>320</v>
      </c>
      <c r="B9" s="29" t="s">
        <v>241</v>
      </c>
      <c r="C9" s="29"/>
      <c r="D9" s="40">
        <f>SUM(D10)</f>
        <v>34738</v>
      </c>
      <c r="E9" s="40">
        <f>SUM(E10)</f>
        <v>34738</v>
      </c>
    </row>
    <row r="10" spans="1:5" ht="38.25" x14ac:dyDescent="0.25">
      <c r="A10" s="43" t="s">
        <v>461</v>
      </c>
      <c r="B10" s="29" t="s">
        <v>472</v>
      </c>
      <c r="C10" s="29"/>
      <c r="D10" s="40">
        <f>D11</f>
        <v>34738</v>
      </c>
      <c r="E10" s="40">
        <f>E11</f>
        <v>34738</v>
      </c>
    </row>
    <row r="11" spans="1:5" ht="26.25" x14ac:dyDescent="0.25">
      <c r="A11" s="39" t="s">
        <v>53</v>
      </c>
      <c r="B11" s="29" t="s">
        <v>472</v>
      </c>
      <c r="C11" s="29" t="s">
        <v>107</v>
      </c>
      <c r="D11" s="40">
        <f>D12</f>
        <v>34738</v>
      </c>
      <c r="E11" s="40">
        <f>E12</f>
        <v>34738</v>
      </c>
    </row>
    <row r="12" spans="1:5" x14ac:dyDescent="0.25">
      <c r="A12" s="39" t="s">
        <v>54</v>
      </c>
      <c r="B12" s="29" t="s">
        <v>472</v>
      </c>
      <c r="C12" s="29" t="s">
        <v>108</v>
      </c>
      <c r="D12" s="40">
        <v>34738</v>
      </c>
      <c r="E12" s="40">
        <v>34738</v>
      </c>
    </row>
    <row r="13" spans="1:5" ht="26.25" x14ac:dyDescent="0.25">
      <c r="A13" s="39" t="s">
        <v>165</v>
      </c>
      <c r="B13" s="29" t="s">
        <v>242</v>
      </c>
      <c r="C13" s="29"/>
      <c r="D13" s="40">
        <f>SUM(D14)</f>
        <v>155</v>
      </c>
      <c r="E13" s="40">
        <f>SUM(E14)</f>
        <v>155</v>
      </c>
    </row>
    <row r="14" spans="1:5" ht="39" x14ac:dyDescent="0.25">
      <c r="A14" s="39" t="s">
        <v>459</v>
      </c>
      <c r="B14" s="29" t="s">
        <v>473</v>
      </c>
      <c r="C14" s="29"/>
      <c r="D14" s="40">
        <f>D15</f>
        <v>155</v>
      </c>
      <c r="E14" s="40">
        <f>E15</f>
        <v>155</v>
      </c>
    </row>
    <row r="15" spans="1:5" ht="26.25" x14ac:dyDescent="0.25">
      <c r="A15" s="39" t="s">
        <v>53</v>
      </c>
      <c r="B15" s="29" t="s">
        <v>473</v>
      </c>
      <c r="C15" s="29" t="s">
        <v>107</v>
      </c>
      <c r="D15" s="40">
        <f>D16</f>
        <v>155</v>
      </c>
      <c r="E15" s="40">
        <f>E16</f>
        <v>155</v>
      </c>
    </row>
    <row r="16" spans="1:5" x14ac:dyDescent="0.25">
      <c r="A16" s="39" t="s">
        <v>54</v>
      </c>
      <c r="B16" s="29" t="s">
        <v>473</v>
      </c>
      <c r="C16" s="29" t="s">
        <v>108</v>
      </c>
      <c r="D16" s="40">
        <v>155</v>
      </c>
      <c r="E16" s="40">
        <v>155</v>
      </c>
    </row>
    <row r="17" spans="1:5" ht="51.75" x14ac:dyDescent="0.25">
      <c r="A17" s="39" t="s">
        <v>243</v>
      </c>
      <c r="B17" s="29" t="s">
        <v>162</v>
      </c>
      <c r="C17" s="29"/>
      <c r="D17" s="40">
        <f>SUM(D18)</f>
        <v>180</v>
      </c>
      <c r="E17" s="40">
        <f>SUM(E18)</f>
        <v>180</v>
      </c>
    </row>
    <row r="18" spans="1:5" ht="39" x14ac:dyDescent="0.25">
      <c r="A18" s="39" t="s">
        <v>244</v>
      </c>
      <c r="B18" s="29" t="s">
        <v>163</v>
      </c>
      <c r="C18" s="29"/>
      <c r="D18" s="40">
        <f>SUM(D19)</f>
        <v>180</v>
      </c>
      <c r="E18" s="40">
        <f>SUM(E19)</f>
        <v>180</v>
      </c>
    </row>
    <row r="19" spans="1:5" ht="39" x14ac:dyDescent="0.25">
      <c r="A19" s="39" t="s">
        <v>459</v>
      </c>
      <c r="B19" s="29" t="s">
        <v>474</v>
      </c>
      <c r="C19" s="29"/>
      <c r="D19" s="40">
        <f>D20</f>
        <v>180</v>
      </c>
      <c r="E19" s="40">
        <f>E20</f>
        <v>180</v>
      </c>
    </row>
    <row r="20" spans="1:5" ht="26.25" x14ac:dyDescent="0.25">
      <c r="A20" s="39" t="s">
        <v>53</v>
      </c>
      <c r="B20" s="29" t="s">
        <v>474</v>
      </c>
      <c r="C20" s="29" t="s">
        <v>107</v>
      </c>
      <c r="D20" s="40">
        <f>D21</f>
        <v>180</v>
      </c>
      <c r="E20" s="40">
        <f>E21</f>
        <v>180</v>
      </c>
    </row>
    <row r="21" spans="1:5" x14ac:dyDescent="0.25">
      <c r="A21" s="39" t="s">
        <v>54</v>
      </c>
      <c r="B21" s="29" t="s">
        <v>474</v>
      </c>
      <c r="C21" s="29" t="s">
        <v>108</v>
      </c>
      <c r="D21" s="40">
        <v>180</v>
      </c>
      <c r="E21" s="40">
        <v>180</v>
      </c>
    </row>
    <row r="22" spans="1:5" ht="26.25" x14ac:dyDescent="0.25">
      <c r="A22" s="34" t="s">
        <v>71</v>
      </c>
      <c r="B22" s="37" t="s">
        <v>167</v>
      </c>
      <c r="C22" s="37"/>
      <c r="D22" s="38">
        <f>SUM(D23+D28)</f>
        <v>29361</v>
      </c>
      <c r="E22" s="38">
        <f>SUM(E23+E28)</f>
        <v>29361</v>
      </c>
    </row>
    <row r="23" spans="1:5" ht="51.75" x14ac:dyDescent="0.25">
      <c r="A23" s="39" t="s">
        <v>168</v>
      </c>
      <c r="B23" s="29" t="s">
        <v>169</v>
      </c>
      <c r="C23" s="29"/>
      <c r="D23" s="40">
        <f>SUM(D24)</f>
        <v>5429.6</v>
      </c>
      <c r="E23" s="40">
        <f>SUM(E24)</f>
        <v>5429.6</v>
      </c>
    </row>
    <row r="24" spans="1:5" ht="26.25" x14ac:dyDescent="0.25">
      <c r="A24" s="39" t="s">
        <v>170</v>
      </c>
      <c r="B24" s="29" t="s">
        <v>171</v>
      </c>
      <c r="C24" s="29"/>
      <c r="D24" s="40">
        <f>SUM(D25)</f>
        <v>5429.6</v>
      </c>
      <c r="E24" s="40">
        <f>SUM(E25)</f>
        <v>5429.6</v>
      </c>
    </row>
    <row r="25" spans="1:5" ht="39" x14ac:dyDescent="0.25">
      <c r="A25" s="39" t="s">
        <v>461</v>
      </c>
      <c r="B25" s="29" t="s">
        <v>462</v>
      </c>
      <c r="C25" s="29"/>
      <c r="D25" s="40">
        <f>D26</f>
        <v>5429.6</v>
      </c>
      <c r="E25" s="40">
        <f>E26</f>
        <v>5429.6</v>
      </c>
    </row>
    <row r="26" spans="1:5" ht="26.25" x14ac:dyDescent="0.25">
      <c r="A26" s="39" t="s">
        <v>53</v>
      </c>
      <c r="B26" s="29" t="s">
        <v>462</v>
      </c>
      <c r="C26" s="29" t="s">
        <v>107</v>
      </c>
      <c r="D26" s="40">
        <f>D27</f>
        <v>5429.6</v>
      </c>
      <c r="E26" s="40">
        <f>E27</f>
        <v>5429.6</v>
      </c>
    </row>
    <row r="27" spans="1:5" x14ac:dyDescent="0.25">
      <c r="A27" s="39" t="s">
        <v>54</v>
      </c>
      <c r="B27" s="29" t="s">
        <v>462</v>
      </c>
      <c r="C27" s="29" t="s">
        <v>108</v>
      </c>
      <c r="D27" s="40">
        <v>5429.6</v>
      </c>
      <c r="E27" s="40">
        <v>5429.6</v>
      </c>
    </row>
    <row r="28" spans="1:5" ht="26.25" x14ac:dyDescent="0.25">
      <c r="A28" s="39" t="s">
        <v>172</v>
      </c>
      <c r="B28" s="29" t="s">
        <v>173</v>
      </c>
      <c r="C28" s="29"/>
      <c r="D28" s="40">
        <f>SUM(D29+D33+D37)</f>
        <v>23931.4</v>
      </c>
      <c r="E28" s="40">
        <f>SUM(E29+E33+E37)</f>
        <v>23931.4</v>
      </c>
    </row>
    <row r="29" spans="1:5" ht="39" x14ac:dyDescent="0.25">
      <c r="A29" s="39" t="s">
        <v>247</v>
      </c>
      <c r="B29" s="29" t="s">
        <v>248</v>
      </c>
      <c r="C29" s="29"/>
      <c r="D29" s="40">
        <f>SUM(D30)</f>
        <v>21831.4</v>
      </c>
      <c r="E29" s="40">
        <f>SUM(E30)</f>
        <v>21831.4</v>
      </c>
    </row>
    <row r="30" spans="1:5" ht="39" x14ac:dyDescent="0.25">
      <c r="A30" s="39" t="s">
        <v>461</v>
      </c>
      <c r="B30" s="29" t="s">
        <v>463</v>
      </c>
      <c r="C30" s="29"/>
      <c r="D30" s="40">
        <f>D31</f>
        <v>21831.4</v>
      </c>
      <c r="E30" s="40">
        <f>E31</f>
        <v>21831.4</v>
      </c>
    </row>
    <row r="31" spans="1:5" ht="26.25" x14ac:dyDescent="0.25">
      <c r="A31" s="39" t="s">
        <v>53</v>
      </c>
      <c r="B31" s="29" t="s">
        <v>463</v>
      </c>
      <c r="C31" s="29" t="s">
        <v>107</v>
      </c>
      <c r="D31" s="40">
        <f>D32</f>
        <v>21831.4</v>
      </c>
      <c r="E31" s="40">
        <f>E32</f>
        <v>21831.4</v>
      </c>
    </row>
    <row r="32" spans="1:5" x14ac:dyDescent="0.25">
      <c r="A32" s="39" t="s">
        <v>54</v>
      </c>
      <c r="B32" s="29" t="s">
        <v>463</v>
      </c>
      <c r="C32" s="29" t="s">
        <v>108</v>
      </c>
      <c r="D32" s="40">
        <v>21831.4</v>
      </c>
      <c r="E32" s="40">
        <v>21831.4</v>
      </c>
    </row>
    <row r="33" spans="1:5" ht="26.25" x14ac:dyDescent="0.25">
      <c r="A33" s="39" t="s">
        <v>383</v>
      </c>
      <c r="B33" s="29" t="s">
        <v>361</v>
      </c>
      <c r="C33" s="29"/>
      <c r="D33" s="40">
        <f t="shared" ref="D33:E35" si="0">D34</f>
        <v>100</v>
      </c>
      <c r="E33" s="40">
        <f t="shared" si="0"/>
        <v>100</v>
      </c>
    </row>
    <row r="34" spans="1:5" ht="39" x14ac:dyDescent="0.25">
      <c r="A34" s="39" t="s">
        <v>459</v>
      </c>
      <c r="B34" s="29" t="s">
        <v>464</v>
      </c>
      <c r="C34" s="29"/>
      <c r="D34" s="40">
        <f t="shared" si="0"/>
        <v>100</v>
      </c>
      <c r="E34" s="40">
        <f t="shared" si="0"/>
        <v>100</v>
      </c>
    </row>
    <row r="35" spans="1:5" ht="26.25" x14ac:dyDescent="0.25">
      <c r="A35" s="39" t="s">
        <v>53</v>
      </c>
      <c r="B35" s="29" t="s">
        <v>464</v>
      </c>
      <c r="C35" s="29" t="s">
        <v>107</v>
      </c>
      <c r="D35" s="40">
        <f t="shared" si="0"/>
        <v>100</v>
      </c>
      <c r="E35" s="40">
        <f t="shared" si="0"/>
        <v>100</v>
      </c>
    </row>
    <row r="36" spans="1:5" x14ac:dyDescent="0.25">
      <c r="A36" s="39" t="s">
        <v>54</v>
      </c>
      <c r="B36" s="29" t="s">
        <v>464</v>
      </c>
      <c r="C36" s="29" t="s">
        <v>108</v>
      </c>
      <c r="D36" s="40">
        <v>100</v>
      </c>
      <c r="E36" s="40">
        <v>100</v>
      </c>
    </row>
    <row r="37" spans="1:5" ht="26.25" x14ac:dyDescent="0.25">
      <c r="A37" s="39" t="s">
        <v>465</v>
      </c>
      <c r="B37" s="29" t="s">
        <v>466</v>
      </c>
      <c r="C37" s="29"/>
      <c r="D37" s="40">
        <f t="shared" ref="D37:E39" si="1">D38</f>
        <v>2000</v>
      </c>
      <c r="E37" s="40">
        <f t="shared" si="1"/>
        <v>2000</v>
      </c>
    </row>
    <row r="38" spans="1:5" ht="39" x14ac:dyDescent="0.25">
      <c r="A38" s="39" t="s">
        <v>459</v>
      </c>
      <c r="B38" s="29" t="s">
        <v>467</v>
      </c>
      <c r="C38" s="29"/>
      <c r="D38" s="40">
        <f t="shared" si="1"/>
        <v>2000</v>
      </c>
      <c r="E38" s="40">
        <f t="shared" si="1"/>
        <v>2000</v>
      </c>
    </row>
    <row r="39" spans="1:5" ht="26.25" x14ac:dyDescent="0.25">
      <c r="A39" s="39" t="s">
        <v>53</v>
      </c>
      <c r="B39" s="29" t="s">
        <v>467</v>
      </c>
      <c r="C39" s="29" t="s">
        <v>107</v>
      </c>
      <c r="D39" s="40">
        <f t="shared" si="1"/>
        <v>2000</v>
      </c>
      <c r="E39" s="40">
        <f t="shared" si="1"/>
        <v>2000</v>
      </c>
    </row>
    <row r="40" spans="1:5" x14ac:dyDescent="0.25">
      <c r="A40" s="39" t="s">
        <v>54</v>
      </c>
      <c r="B40" s="29" t="s">
        <v>467</v>
      </c>
      <c r="C40" s="29" t="s">
        <v>108</v>
      </c>
      <c r="D40" s="40">
        <v>2000</v>
      </c>
      <c r="E40" s="40">
        <v>2000</v>
      </c>
    </row>
    <row r="41" spans="1:5" ht="31.5" customHeight="1" x14ac:dyDescent="0.25">
      <c r="A41" s="34" t="s">
        <v>68</v>
      </c>
      <c r="B41" s="37" t="s">
        <v>174</v>
      </c>
      <c r="C41" s="37"/>
      <c r="D41" s="38">
        <f>SUM(D42)</f>
        <v>664.7</v>
      </c>
      <c r="E41" s="38">
        <f>SUM(E42)</f>
        <v>664.7</v>
      </c>
    </row>
    <row r="42" spans="1:5" x14ac:dyDescent="0.25">
      <c r="A42" s="39" t="s">
        <v>237</v>
      </c>
      <c r="B42" s="29" t="s">
        <v>175</v>
      </c>
      <c r="C42" s="29"/>
      <c r="D42" s="40">
        <f>SUM(D43)</f>
        <v>664.7</v>
      </c>
      <c r="E42" s="40">
        <f>SUM(E43)</f>
        <v>664.7</v>
      </c>
    </row>
    <row r="43" spans="1:5" ht="39" x14ac:dyDescent="0.25">
      <c r="A43" s="39" t="s">
        <v>238</v>
      </c>
      <c r="B43" s="29" t="s">
        <v>309</v>
      </c>
      <c r="C43" s="29"/>
      <c r="D43" s="40">
        <f>D44+D47</f>
        <v>664.7</v>
      </c>
      <c r="E43" s="40">
        <f>E44+E47</f>
        <v>664.7</v>
      </c>
    </row>
    <row r="44" spans="1:5" x14ac:dyDescent="0.25">
      <c r="A44" s="39" t="s">
        <v>125</v>
      </c>
      <c r="B44" s="29" t="s">
        <v>310</v>
      </c>
      <c r="C44" s="29"/>
      <c r="D44" s="40">
        <f>D45</f>
        <v>538.70000000000005</v>
      </c>
      <c r="E44" s="40">
        <f>E45</f>
        <v>538.70000000000005</v>
      </c>
    </row>
    <row r="45" spans="1:5" ht="26.25" x14ac:dyDescent="0.25">
      <c r="A45" s="39" t="s">
        <v>250</v>
      </c>
      <c r="B45" s="29" t="s">
        <v>310</v>
      </c>
      <c r="C45" s="29" t="s">
        <v>94</v>
      </c>
      <c r="D45" s="40">
        <f>D46</f>
        <v>538.70000000000005</v>
      </c>
      <c r="E45" s="40">
        <f>E46</f>
        <v>538.70000000000005</v>
      </c>
    </row>
    <row r="46" spans="1:5" ht="26.25" x14ac:dyDescent="0.25">
      <c r="A46" s="39" t="s">
        <v>37</v>
      </c>
      <c r="B46" s="29" t="s">
        <v>310</v>
      </c>
      <c r="C46" s="29" t="s">
        <v>95</v>
      </c>
      <c r="D46" s="40">
        <v>538.70000000000005</v>
      </c>
      <c r="E46" s="40">
        <v>538.70000000000005</v>
      </c>
    </row>
    <row r="47" spans="1:5" ht="38.25" x14ac:dyDescent="0.25">
      <c r="A47" s="43" t="s">
        <v>459</v>
      </c>
      <c r="B47" s="29" t="s">
        <v>460</v>
      </c>
      <c r="C47" s="29"/>
      <c r="D47" s="40">
        <f>D48</f>
        <v>126</v>
      </c>
      <c r="E47" s="40">
        <f>E48</f>
        <v>126</v>
      </c>
    </row>
    <row r="48" spans="1:5" ht="26.25" x14ac:dyDescent="0.25">
      <c r="A48" s="39" t="s">
        <v>53</v>
      </c>
      <c r="B48" s="29" t="s">
        <v>460</v>
      </c>
      <c r="C48" s="29" t="s">
        <v>107</v>
      </c>
      <c r="D48" s="40">
        <f>D49</f>
        <v>126</v>
      </c>
      <c r="E48" s="40">
        <f>E49</f>
        <v>126</v>
      </c>
    </row>
    <row r="49" spans="1:5" x14ac:dyDescent="0.25">
      <c r="A49" s="39" t="s">
        <v>54</v>
      </c>
      <c r="B49" s="29" t="s">
        <v>460</v>
      </c>
      <c r="C49" s="29" t="s">
        <v>108</v>
      </c>
      <c r="D49" s="40">
        <v>126</v>
      </c>
      <c r="E49" s="40">
        <v>126</v>
      </c>
    </row>
    <row r="50" spans="1:5" ht="39" x14ac:dyDescent="0.25">
      <c r="A50" s="34" t="s">
        <v>61</v>
      </c>
      <c r="B50" s="37" t="s">
        <v>190</v>
      </c>
      <c r="C50" s="37"/>
      <c r="D50" s="35">
        <f>SUM(D51+D56+D69)</f>
        <v>3362.9</v>
      </c>
      <c r="E50" s="35">
        <f>SUM(E51+E56+E69)</f>
        <v>7600.9</v>
      </c>
    </row>
    <row r="51" spans="1:5" ht="26.25" x14ac:dyDescent="0.25">
      <c r="A51" s="39" t="s">
        <v>191</v>
      </c>
      <c r="B51" s="29" t="s">
        <v>196</v>
      </c>
      <c r="C51" s="29"/>
      <c r="D51" s="40">
        <f t="shared" ref="D51:E54" si="2">SUM(D52)</f>
        <v>3</v>
      </c>
      <c r="E51" s="40">
        <f t="shared" si="2"/>
        <v>3</v>
      </c>
    </row>
    <row r="52" spans="1:5" ht="26.25" x14ac:dyDescent="0.25">
      <c r="A52" s="39" t="s">
        <v>197</v>
      </c>
      <c r="B52" s="29" t="s">
        <v>198</v>
      </c>
      <c r="C52" s="29"/>
      <c r="D52" s="40">
        <f t="shared" si="2"/>
        <v>3</v>
      </c>
      <c r="E52" s="40">
        <f t="shared" si="2"/>
        <v>3</v>
      </c>
    </row>
    <row r="53" spans="1:5" x14ac:dyDescent="0.25">
      <c r="A53" s="39" t="s">
        <v>166</v>
      </c>
      <c r="B53" s="29" t="s">
        <v>360</v>
      </c>
      <c r="C53" s="29"/>
      <c r="D53" s="40">
        <f t="shared" si="2"/>
        <v>3</v>
      </c>
      <c r="E53" s="40">
        <f t="shared" si="2"/>
        <v>3</v>
      </c>
    </row>
    <row r="54" spans="1:5" ht="26.25" x14ac:dyDescent="0.25">
      <c r="A54" s="39" t="s">
        <v>250</v>
      </c>
      <c r="B54" s="29" t="s">
        <v>360</v>
      </c>
      <c r="C54" s="29" t="s">
        <v>94</v>
      </c>
      <c r="D54" s="40">
        <f t="shared" si="2"/>
        <v>3</v>
      </c>
      <c r="E54" s="40">
        <f t="shared" si="2"/>
        <v>3</v>
      </c>
    </row>
    <row r="55" spans="1:5" ht="26.25" x14ac:dyDescent="0.25">
      <c r="A55" s="39" t="s">
        <v>37</v>
      </c>
      <c r="B55" s="29" t="s">
        <v>360</v>
      </c>
      <c r="C55" s="29" t="s">
        <v>95</v>
      </c>
      <c r="D55" s="40">
        <v>3</v>
      </c>
      <c r="E55" s="40">
        <v>3</v>
      </c>
    </row>
    <row r="56" spans="1:5" ht="26.25" x14ac:dyDescent="0.25">
      <c r="A56" s="39" t="s">
        <v>199</v>
      </c>
      <c r="B56" s="29" t="s">
        <v>200</v>
      </c>
      <c r="C56" s="29"/>
      <c r="D56" s="40">
        <f>SUM(D57+D61)</f>
        <v>3349.9</v>
      </c>
      <c r="E56" s="40">
        <f>SUM(E57+E61+E65)</f>
        <v>7587.9</v>
      </c>
    </row>
    <row r="57" spans="1:5" ht="64.5" x14ac:dyDescent="0.25">
      <c r="A57" s="39" t="s">
        <v>201</v>
      </c>
      <c r="B57" s="29" t="s">
        <v>202</v>
      </c>
      <c r="C57" s="29"/>
      <c r="D57" s="40">
        <f t="shared" ref="D57:E59" si="3">SUM(D58)</f>
        <v>2681.9</v>
      </c>
      <c r="E57" s="40">
        <f t="shared" si="3"/>
        <v>2681.9</v>
      </c>
    </row>
    <row r="58" spans="1:5" ht="51.75" x14ac:dyDescent="0.25">
      <c r="A58" s="39" t="s">
        <v>372</v>
      </c>
      <c r="B58" s="29" t="s">
        <v>359</v>
      </c>
      <c r="C58" s="29"/>
      <c r="D58" s="40">
        <f t="shared" si="3"/>
        <v>2681.9</v>
      </c>
      <c r="E58" s="40">
        <f t="shared" si="3"/>
        <v>2681.9</v>
      </c>
    </row>
    <row r="59" spans="1:5" x14ac:dyDescent="0.25">
      <c r="A59" s="39" t="s">
        <v>43</v>
      </c>
      <c r="B59" s="29" t="s">
        <v>359</v>
      </c>
      <c r="C59" s="29">
        <v>800</v>
      </c>
      <c r="D59" s="40">
        <f t="shared" si="3"/>
        <v>2681.9</v>
      </c>
      <c r="E59" s="40">
        <f t="shared" si="3"/>
        <v>2681.9</v>
      </c>
    </row>
    <row r="60" spans="1:5" ht="51.75" x14ac:dyDescent="0.25">
      <c r="A60" s="39" t="s">
        <v>251</v>
      </c>
      <c r="B60" s="29" t="s">
        <v>359</v>
      </c>
      <c r="C60" s="29">
        <v>810</v>
      </c>
      <c r="D60" s="14">
        <v>2681.9</v>
      </c>
      <c r="E60" s="14">
        <v>2681.9</v>
      </c>
    </row>
    <row r="61" spans="1:5" ht="39" x14ac:dyDescent="0.25">
      <c r="A61" s="39" t="s">
        <v>203</v>
      </c>
      <c r="B61" s="29" t="s">
        <v>282</v>
      </c>
      <c r="C61" s="29"/>
      <c r="D61" s="40">
        <f>SUM(D62)</f>
        <v>668</v>
      </c>
      <c r="E61" s="40">
        <f>SUM(E62)</f>
        <v>668</v>
      </c>
    </row>
    <row r="62" spans="1:5" x14ac:dyDescent="0.25">
      <c r="A62" s="39" t="s">
        <v>166</v>
      </c>
      <c r="B62" s="29" t="s">
        <v>283</v>
      </c>
      <c r="C62" s="29"/>
      <c r="D62" s="40">
        <f>D63</f>
        <v>668</v>
      </c>
      <c r="E62" s="40">
        <f>E63</f>
        <v>668</v>
      </c>
    </row>
    <row r="63" spans="1:5" ht="26.25" x14ac:dyDescent="0.25">
      <c r="A63" s="39" t="s">
        <v>250</v>
      </c>
      <c r="B63" s="29" t="s">
        <v>283</v>
      </c>
      <c r="C63" s="29" t="s">
        <v>94</v>
      </c>
      <c r="D63" s="40">
        <f>SUM(D64)</f>
        <v>668</v>
      </c>
      <c r="E63" s="40">
        <f>SUM(E64)</f>
        <v>668</v>
      </c>
    </row>
    <row r="64" spans="1:5" ht="26.25" x14ac:dyDescent="0.25">
      <c r="A64" s="39" t="s">
        <v>37</v>
      </c>
      <c r="B64" s="29" t="s">
        <v>283</v>
      </c>
      <c r="C64" s="29" t="s">
        <v>95</v>
      </c>
      <c r="D64" s="14">
        <v>668</v>
      </c>
      <c r="E64" s="14">
        <v>668</v>
      </c>
    </row>
    <row r="65" spans="1:5" ht="39" x14ac:dyDescent="0.25">
      <c r="A65" s="11" t="s">
        <v>503</v>
      </c>
      <c r="B65" s="29" t="s">
        <v>501</v>
      </c>
      <c r="C65" s="29"/>
      <c r="D65" s="14">
        <f t="shared" ref="D65:E67" si="4">D66</f>
        <v>0</v>
      </c>
      <c r="E65" s="14">
        <f t="shared" si="4"/>
        <v>4238</v>
      </c>
    </row>
    <row r="66" spans="1:5" ht="39" x14ac:dyDescent="0.25">
      <c r="A66" s="11" t="s">
        <v>504</v>
      </c>
      <c r="B66" s="29" t="s">
        <v>502</v>
      </c>
      <c r="C66" s="29"/>
      <c r="D66" s="14">
        <f t="shared" si="4"/>
        <v>0</v>
      </c>
      <c r="E66" s="14">
        <f t="shared" si="4"/>
        <v>4238</v>
      </c>
    </row>
    <row r="67" spans="1:5" ht="26.25" x14ac:dyDescent="0.25">
      <c r="A67" s="39" t="s">
        <v>250</v>
      </c>
      <c r="B67" s="29" t="s">
        <v>502</v>
      </c>
      <c r="C67" s="29" t="s">
        <v>94</v>
      </c>
      <c r="D67" s="14">
        <f t="shared" si="4"/>
        <v>0</v>
      </c>
      <c r="E67" s="14">
        <f t="shared" si="4"/>
        <v>4238</v>
      </c>
    </row>
    <row r="68" spans="1:5" ht="26.25" x14ac:dyDescent="0.25">
      <c r="A68" s="39" t="s">
        <v>37</v>
      </c>
      <c r="B68" s="29" t="s">
        <v>502</v>
      </c>
      <c r="C68" s="29" t="s">
        <v>95</v>
      </c>
      <c r="D68" s="14">
        <v>0</v>
      </c>
      <c r="E68" s="14">
        <v>4238</v>
      </c>
    </row>
    <row r="69" spans="1:5" ht="26.25" x14ac:dyDescent="0.25">
      <c r="A69" s="39" t="s">
        <v>308</v>
      </c>
      <c r="B69" s="29" t="s">
        <v>193</v>
      </c>
      <c r="C69" s="29"/>
      <c r="D69" s="40">
        <f t="shared" ref="D69:E72" si="5">D70</f>
        <v>10</v>
      </c>
      <c r="E69" s="40">
        <f t="shared" si="5"/>
        <v>10</v>
      </c>
    </row>
    <row r="70" spans="1:5" ht="64.5" x14ac:dyDescent="0.25">
      <c r="A70" s="39" t="s">
        <v>341</v>
      </c>
      <c r="B70" s="29" t="s">
        <v>194</v>
      </c>
      <c r="C70" s="29"/>
      <c r="D70" s="40">
        <f t="shared" si="5"/>
        <v>10</v>
      </c>
      <c r="E70" s="40">
        <f t="shared" si="5"/>
        <v>10</v>
      </c>
    </row>
    <row r="71" spans="1:5" x14ac:dyDescent="0.25">
      <c r="A71" s="39" t="s">
        <v>166</v>
      </c>
      <c r="B71" s="29" t="s">
        <v>195</v>
      </c>
      <c r="C71" s="29"/>
      <c r="D71" s="40">
        <f t="shared" si="5"/>
        <v>10</v>
      </c>
      <c r="E71" s="40">
        <f t="shared" si="5"/>
        <v>10</v>
      </c>
    </row>
    <row r="72" spans="1:5" ht="26.25" x14ac:dyDescent="0.25">
      <c r="A72" s="39" t="s">
        <v>250</v>
      </c>
      <c r="B72" s="29" t="s">
        <v>195</v>
      </c>
      <c r="C72" s="29" t="s">
        <v>94</v>
      </c>
      <c r="D72" s="40">
        <f t="shared" si="5"/>
        <v>10</v>
      </c>
      <c r="E72" s="40">
        <f t="shared" si="5"/>
        <v>10</v>
      </c>
    </row>
    <row r="73" spans="1:5" ht="26.25" x14ac:dyDescent="0.25">
      <c r="A73" s="39" t="s">
        <v>37</v>
      </c>
      <c r="B73" s="29" t="s">
        <v>195</v>
      </c>
      <c r="C73" s="29" t="s">
        <v>95</v>
      </c>
      <c r="D73" s="14">
        <v>10</v>
      </c>
      <c r="E73" s="14">
        <v>10</v>
      </c>
    </row>
    <row r="74" spans="1:5" ht="50.25" customHeight="1" x14ac:dyDescent="0.25">
      <c r="A74" s="34" t="s">
        <v>58</v>
      </c>
      <c r="B74" s="37" t="s">
        <v>176</v>
      </c>
      <c r="C74" s="37"/>
      <c r="D74" s="38">
        <f>D75+D91</f>
        <v>43216.2</v>
      </c>
      <c r="E74" s="38">
        <f>E75+E91</f>
        <v>43261.2</v>
      </c>
    </row>
    <row r="75" spans="1:5" x14ac:dyDescent="0.25">
      <c r="A75" s="39" t="s">
        <v>311</v>
      </c>
      <c r="B75" s="29" t="s">
        <v>177</v>
      </c>
      <c r="C75" s="29"/>
      <c r="D75" s="14">
        <f>SUM(D76+D80+D87)</f>
        <v>41319.5</v>
      </c>
      <c r="E75" s="14">
        <f>SUM(E76+E80+E87)</f>
        <v>41364.5</v>
      </c>
    </row>
    <row r="76" spans="1:5" ht="39" x14ac:dyDescent="0.25">
      <c r="A76" s="39" t="s">
        <v>178</v>
      </c>
      <c r="B76" s="29" t="s">
        <v>179</v>
      </c>
      <c r="C76" s="29"/>
      <c r="D76" s="14">
        <f t="shared" ref="D76:E78" si="6">SUM(D77)</f>
        <v>32416.5</v>
      </c>
      <c r="E76" s="14">
        <f t="shared" si="6"/>
        <v>32416.5</v>
      </c>
    </row>
    <row r="77" spans="1:5" x14ac:dyDescent="0.25">
      <c r="A77" s="39" t="s">
        <v>125</v>
      </c>
      <c r="B77" s="29" t="s">
        <v>180</v>
      </c>
      <c r="C77" s="29"/>
      <c r="D77" s="14">
        <f t="shared" si="6"/>
        <v>32416.5</v>
      </c>
      <c r="E77" s="14">
        <f t="shared" si="6"/>
        <v>32416.5</v>
      </c>
    </row>
    <row r="78" spans="1:5" ht="26.25" x14ac:dyDescent="0.25">
      <c r="A78" s="39" t="s">
        <v>250</v>
      </c>
      <c r="B78" s="29" t="s">
        <v>180</v>
      </c>
      <c r="C78" s="29" t="s">
        <v>94</v>
      </c>
      <c r="D78" s="14">
        <f t="shared" si="6"/>
        <v>32416.5</v>
      </c>
      <c r="E78" s="14">
        <f t="shared" si="6"/>
        <v>32416.5</v>
      </c>
    </row>
    <row r="79" spans="1:5" ht="26.25" x14ac:dyDescent="0.25">
      <c r="A79" s="39" t="s">
        <v>37</v>
      </c>
      <c r="B79" s="29" t="s">
        <v>180</v>
      </c>
      <c r="C79" s="29" t="s">
        <v>95</v>
      </c>
      <c r="D79" s="14">
        <f>32416.5</f>
        <v>32416.5</v>
      </c>
      <c r="E79" s="14">
        <f>32416.5</f>
        <v>32416.5</v>
      </c>
    </row>
    <row r="80" spans="1:5" ht="39" x14ac:dyDescent="0.25">
      <c r="A80" s="39" t="s">
        <v>181</v>
      </c>
      <c r="B80" s="29" t="s">
        <v>182</v>
      </c>
      <c r="C80" s="29"/>
      <c r="D80" s="14">
        <f>SUM(D81+84:84)</f>
        <v>6883</v>
      </c>
      <c r="E80" s="14">
        <f>SUM(E81+84:84)</f>
        <v>6928</v>
      </c>
    </row>
    <row r="81" spans="1:5" x14ac:dyDescent="0.25">
      <c r="A81" s="39" t="s">
        <v>125</v>
      </c>
      <c r="B81" s="29" t="s">
        <v>183</v>
      </c>
      <c r="C81" s="29"/>
      <c r="D81" s="14">
        <f>SUM(D82)</f>
        <v>5985.5</v>
      </c>
      <c r="E81" s="14">
        <f>SUM(E82)</f>
        <v>6030.5</v>
      </c>
    </row>
    <row r="82" spans="1:5" ht="26.25" x14ac:dyDescent="0.25">
      <c r="A82" s="39" t="s">
        <v>250</v>
      </c>
      <c r="B82" s="29" t="s">
        <v>183</v>
      </c>
      <c r="C82" s="29" t="s">
        <v>94</v>
      </c>
      <c r="D82" s="14">
        <f>SUM(D83)</f>
        <v>5985.5</v>
      </c>
      <c r="E82" s="14">
        <f>SUM(E83)</f>
        <v>6030.5</v>
      </c>
    </row>
    <row r="83" spans="1:5" ht="26.25" x14ac:dyDescent="0.25">
      <c r="A83" s="39" t="s">
        <v>37</v>
      </c>
      <c r="B83" s="29" t="s">
        <v>183</v>
      </c>
      <c r="C83" s="29" t="s">
        <v>95</v>
      </c>
      <c r="D83" s="14">
        <v>5985.5</v>
      </c>
      <c r="E83" s="14">
        <v>6030.5</v>
      </c>
    </row>
    <row r="84" spans="1:5" ht="51.75" x14ac:dyDescent="0.25">
      <c r="A84" s="39" t="s">
        <v>454</v>
      </c>
      <c r="B84" s="29" t="s">
        <v>455</v>
      </c>
      <c r="C84" s="29"/>
      <c r="D84" s="14">
        <f>D85</f>
        <v>897.5</v>
      </c>
      <c r="E84" s="14">
        <f>E85</f>
        <v>897.5</v>
      </c>
    </row>
    <row r="85" spans="1:5" x14ac:dyDescent="0.25">
      <c r="A85" s="39" t="s">
        <v>43</v>
      </c>
      <c r="B85" s="29" t="s">
        <v>455</v>
      </c>
      <c r="C85" s="29" t="s">
        <v>109</v>
      </c>
      <c r="D85" s="14">
        <f>D86</f>
        <v>897.5</v>
      </c>
      <c r="E85" s="14">
        <f>E86</f>
        <v>897.5</v>
      </c>
    </row>
    <row r="86" spans="1:5" ht="51.75" x14ac:dyDescent="0.25">
      <c r="A86" s="39" t="s">
        <v>477</v>
      </c>
      <c r="B86" s="29" t="s">
        <v>455</v>
      </c>
      <c r="C86" s="29" t="s">
        <v>189</v>
      </c>
      <c r="D86" s="14">
        <v>897.5</v>
      </c>
      <c r="E86" s="14">
        <v>897.5</v>
      </c>
    </row>
    <row r="87" spans="1:5" ht="39" x14ac:dyDescent="0.25">
      <c r="A87" s="39" t="s">
        <v>184</v>
      </c>
      <c r="B87" s="29" t="s">
        <v>185</v>
      </c>
      <c r="C87" s="29"/>
      <c r="D87" s="14">
        <f>SUM(D88)</f>
        <v>2020</v>
      </c>
      <c r="E87" s="14">
        <f>SUM(E88)</f>
        <v>2020</v>
      </c>
    </row>
    <row r="88" spans="1:5" x14ac:dyDescent="0.25">
      <c r="A88" s="39" t="s">
        <v>125</v>
      </c>
      <c r="B88" s="29" t="s">
        <v>186</v>
      </c>
      <c r="C88" s="29"/>
      <c r="D88" s="14">
        <f>D89</f>
        <v>2020</v>
      </c>
      <c r="E88" s="14">
        <f>E89</f>
        <v>2020</v>
      </c>
    </row>
    <row r="89" spans="1:5" ht="26.25" x14ac:dyDescent="0.25">
      <c r="A89" s="39" t="s">
        <v>250</v>
      </c>
      <c r="B89" s="29" t="s">
        <v>186</v>
      </c>
      <c r="C89" s="29" t="s">
        <v>94</v>
      </c>
      <c r="D89" s="14">
        <f>D90</f>
        <v>2020</v>
      </c>
      <c r="E89" s="14">
        <f>E90</f>
        <v>2020</v>
      </c>
    </row>
    <row r="90" spans="1:5" ht="26.25" x14ac:dyDescent="0.25">
      <c r="A90" s="39" t="s">
        <v>37</v>
      </c>
      <c r="B90" s="29" t="s">
        <v>186</v>
      </c>
      <c r="C90" s="29" t="s">
        <v>95</v>
      </c>
      <c r="D90" s="14">
        <v>2020</v>
      </c>
      <c r="E90" s="14">
        <v>2020</v>
      </c>
    </row>
    <row r="91" spans="1:5" ht="26.25" x14ac:dyDescent="0.25">
      <c r="A91" s="39" t="s">
        <v>305</v>
      </c>
      <c r="B91" s="29" t="s">
        <v>187</v>
      </c>
      <c r="C91" s="29"/>
      <c r="D91" s="14">
        <f t="shared" ref="D91:E94" si="7">SUM(D92)</f>
        <v>1896.7</v>
      </c>
      <c r="E91" s="14">
        <f t="shared" si="7"/>
        <v>1896.7</v>
      </c>
    </row>
    <row r="92" spans="1:5" ht="39" x14ac:dyDescent="0.25">
      <c r="A92" s="39" t="s">
        <v>306</v>
      </c>
      <c r="B92" s="29" t="s">
        <v>188</v>
      </c>
      <c r="C92" s="29"/>
      <c r="D92" s="14">
        <f t="shared" si="7"/>
        <v>1896.7</v>
      </c>
      <c r="E92" s="14">
        <f t="shared" si="7"/>
        <v>1896.7</v>
      </c>
    </row>
    <row r="93" spans="1:5" x14ac:dyDescent="0.25">
      <c r="A93" s="39" t="s">
        <v>125</v>
      </c>
      <c r="B93" s="29" t="s">
        <v>268</v>
      </c>
      <c r="C93" s="29"/>
      <c r="D93" s="14">
        <f t="shared" si="7"/>
        <v>1896.7</v>
      </c>
      <c r="E93" s="14">
        <f t="shared" si="7"/>
        <v>1896.7</v>
      </c>
    </row>
    <row r="94" spans="1:5" ht="26.25" x14ac:dyDescent="0.25">
      <c r="A94" s="39" t="s">
        <v>250</v>
      </c>
      <c r="B94" s="29" t="s">
        <v>268</v>
      </c>
      <c r="C94" s="29" t="s">
        <v>94</v>
      </c>
      <c r="D94" s="14">
        <f t="shared" si="7"/>
        <v>1896.7</v>
      </c>
      <c r="E94" s="14">
        <f t="shared" si="7"/>
        <v>1896.7</v>
      </c>
    </row>
    <row r="95" spans="1:5" ht="26.25" x14ac:dyDescent="0.25">
      <c r="A95" s="39" t="s">
        <v>37</v>
      </c>
      <c r="B95" s="29" t="s">
        <v>268</v>
      </c>
      <c r="C95" s="29" t="s">
        <v>95</v>
      </c>
      <c r="D95" s="14">
        <v>1896.7</v>
      </c>
      <c r="E95" s="14">
        <v>1896.7</v>
      </c>
    </row>
    <row r="96" spans="1:5" ht="26.25" x14ac:dyDescent="0.25">
      <c r="A96" s="34" t="s">
        <v>66</v>
      </c>
      <c r="B96" s="37" t="s">
        <v>204</v>
      </c>
      <c r="C96" s="37"/>
      <c r="D96" s="38">
        <f>SUM(D97)</f>
        <v>20209.3</v>
      </c>
      <c r="E96" s="38">
        <f>SUM(E97)</f>
        <v>19959.3</v>
      </c>
    </row>
    <row r="97" spans="1:5" ht="26.25" x14ac:dyDescent="0.25">
      <c r="A97" s="39" t="s">
        <v>205</v>
      </c>
      <c r="B97" s="29" t="s">
        <v>206</v>
      </c>
      <c r="C97" s="29"/>
      <c r="D97" s="14">
        <f>SUM(D98+D105+D112+D116)</f>
        <v>20209.3</v>
      </c>
      <c r="E97" s="14">
        <f>SUM(E98+E105+E112+E116)</f>
        <v>19959.3</v>
      </c>
    </row>
    <row r="98" spans="1:5" ht="26.25" x14ac:dyDescent="0.25">
      <c r="A98" s="39" t="s">
        <v>207</v>
      </c>
      <c r="B98" s="29" t="s">
        <v>208</v>
      </c>
      <c r="C98" s="29"/>
      <c r="D98" s="14">
        <f>SUM(D99+D102)</f>
        <v>17395.8</v>
      </c>
      <c r="E98" s="14">
        <f>SUM(E99+E102)</f>
        <v>17395.8</v>
      </c>
    </row>
    <row r="99" spans="1:5" x14ac:dyDescent="0.25">
      <c r="A99" s="39" t="s">
        <v>125</v>
      </c>
      <c r="B99" s="29" t="s">
        <v>209</v>
      </c>
      <c r="C99" s="29"/>
      <c r="D99" s="14">
        <f>SUM(D100)</f>
        <v>15229.2</v>
      </c>
      <c r="E99" s="14">
        <f>SUM(E100)</f>
        <v>15229.2</v>
      </c>
    </row>
    <row r="100" spans="1:5" ht="26.25" x14ac:dyDescent="0.25">
      <c r="A100" s="39" t="s">
        <v>250</v>
      </c>
      <c r="B100" s="29" t="s">
        <v>209</v>
      </c>
      <c r="C100" s="29" t="s">
        <v>94</v>
      </c>
      <c r="D100" s="14">
        <f>SUM(D101)</f>
        <v>15229.2</v>
      </c>
      <c r="E100" s="14">
        <f>SUM(E101)</f>
        <v>15229.2</v>
      </c>
    </row>
    <row r="101" spans="1:5" ht="26.25" x14ac:dyDescent="0.25">
      <c r="A101" s="39" t="s">
        <v>37</v>
      </c>
      <c r="B101" s="29" t="s">
        <v>209</v>
      </c>
      <c r="C101" s="29" t="s">
        <v>95</v>
      </c>
      <c r="D101" s="14">
        <v>15229.2</v>
      </c>
      <c r="E101" s="14">
        <v>15229.2</v>
      </c>
    </row>
    <row r="102" spans="1:5" ht="51.75" x14ac:dyDescent="0.25">
      <c r="A102" s="39" t="s">
        <v>454</v>
      </c>
      <c r="B102" s="29" t="s">
        <v>458</v>
      </c>
      <c r="C102" s="29"/>
      <c r="D102" s="14">
        <f>D103</f>
        <v>2166.6</v>
      </c>
      <c r="E102" s="14">
        <f>E103</f>
        <v>2166.6</v>
      </c>
    </row>
    <row r="103" spans="1:5" x14ac:dyDescent="0.25">
      <c r="A103" s="39" t="s">
        <v>43</v>
      </c>
      <c r="B103" s="29" t="s">
        <v>458</v>
      </c>
      <c r="C103" s="29" t="s">
        <v>109</v>
      </c>
      <c r="D103" s="14">
        <f>D104</f>
        <v>2166.6</v>
      </c>
      <c r="E103" s="14">
        <f>E104</f>
        <v>2166.6</v>
      </c>
    </row>
    <row r="104" spans="1:5" ht="51.75" x14ac:dyDescent="0.25">
      <c r="A104" s="39" t="s">
        <v>477</v>
      </c>
      <c r="B104" s="29" t="s">
        <v>458</v>
      </c>
      <c r="C104" s="29" t="s">
        <v>189</v>
      </c>
      <c r="D104" s="14">
        <v>2166.6</v>
      </c>
      <c r="E104" s="14">
        <v>2166.6</v>
      </c>
    </row>
    <row r="105" spans="1:5" ht="26.25" x14ac:dyDescent="0.25">
      <c r="A105" s="39" t="s">
        <v>210</v>
      </c>
      <c r="B105" s="29" t="s">
        <v>212</v>
      </c>
      <c r="C105" s="29"/>
      <c r="D105" s="14">
        <f>SUM(D106+D109)</f>
        <v>1750</v>
      </c>
      <c r="E105" s="14">
        <f>SUM(E106+E109)</f>
        <v>1500</v>
      </c>
    </row>
    <row r="106" spans="1:5" ht="51.75" x14ac:dyDescent="0.25">
      <c r="A106" s="39" t="s">
        <v>509</v>
      </c>
      <c r="B106" s="29" t="s">
        <v>506</v>
      </c>
      <c r="C106" s="29"/>
      <c r="D106" s="14">
        <f>D107</f>
        <v>250</v>
      </c>
      <c r="E106" s="14">
        <f>E107</f>
        <v>0</v>
      </c>
    </row>
    <row r="107" spans="1:5" ht="26.25" x14ac:dyDescent="0.25">
      <c r="A107" s="39" t="s">
        <v>250</v>
      </c>
      <c r="B107" s="29" t="s">
        <v>506</v>
      </c>
      <c r="C107" s="29" t="s">
        <v>94</v>
      </c>
      <c r="D107" s="14">
        <f>D108</f>
        <v>250</v>
      </c>
      <c r="E107" s="14">
        <f>E108</f>
        <v>0</v>
      </c>
    </row>
    <row r="108" spans="1:5" ht="26.25" x14ac:dyDescent="0.25">
      <c r="A108" s="39" t="s">
        <v>37</v>
      </c>
      <c r="B108" s="29" t="s">
        <v>506</v>
      </c>
      <c r="C108" s="29" t="s">
        <v>95</v>
      </c>
      <c r="D108" s="14">
        <v>250</v>
      </c>
      <c r="E108" s="14">
        <v>0</v>
      </c>
    </row>
    <row r="109" spans="1:5" x14ac:dyDescent="0.25">
      <c r="A109" s="39" t="s">
        <v>125</v>
      </c>
      <c r="B109" s="29" t="s">
        <v>213</v>
      </c>
      <c r="C109" s="29"/>
      <c r="D109" s="14">
        <f>SUM(D110)</f>
        <v>1500</v>
      </c>
      <c r="E109" s="14">
        <f>SUM(E110)</f>
        <v>1500</v>
      </c>
    </row>
    <row r="110" spans="1:5" ht="26.25" x14ac:dyDescent="0.25">
      <c r="A110" s="39" t="s">
        <v>250</v>
      </c>
      <c r="B110" s="29" t="s">
        <v>213</v>
      </c>
      <c r="C110" s="29" t="s">
        <v>94</v>
      </c>
      <c r="D110" s="14">
        <f>SUM(D111)</f>
        <v>1500</v>
      </c>
      <c r="E110" s="14">
        <f>SUM(E111)</f>
        <v>1500</v>
      </c>
    </row>
    <row r="111" spans="1:5" ht="26.25" x14ac:dyDescent="0.25">
      <c r="A111" s="39" t="s">
        <v>37</v>
      </c>
      <c r="B111" s="29" t="s">
        <v>213</v>
      </c>
      <c r="C111" s="29" t="s">
        <v>95</v>
      </c>
      <c r="D111" s="14">
        <v>1500</v>
      </c>
      <c r="E111" s="14">
        <v>1500</v>
      </c>
    </row>
    <row r="112" spans="1:5" ht="39" x14ac:dyDescent="0.25">
      <c r="A112" s="39" t="s">
        <v>211</v>
      </c>
      <c r="B112" s="29" t="s">
        <v>215</v>
      </c>
      <c r="C112" s="29"/>
      <c r="D112" s="14">
        <f t="shared" ref="D112:E114" si="8">SUM(D113)</f>
        <v>873.5</v>
      </c>
      <c r="E112" s="14">
        <f t="shared" si="8"/>
        <v>873.5</v>
      </c>
    </row>
    <row r="113" spans="1:5" x14ac:dyDescent="0.25">
      <c r="A113" s="39" t="s">
        <v>125</v>
      </c>
      <c r="B113" s="29" t="s">
        <v>216</v>
      </c>
      <c r="C113" s="29"/>
      <c r="D113" s="14">
        <f t="shared" si="8"/>
        <v>873.5</v>
      </c>
      <c r="E113" s="14">
        <f t="shared" si="8"/>
        <v>873.5</v>
      </c>
    </row>
    <row r="114" spans="1:5" ht="26.25" x14ac:dyDescent="0.25">
      <c r="A114" s="39" t="s">
        <v>250</v>
      </c>
      <c r="B114" s="29" t="s">
        <v>216</v>
      </c>
      <c r="C114" s="29" t="s">
        <v>94</v>
      </c>
      <c r="D114" s="14">
        <f t="shared" si="8"/>
        <v>873.5</v>
      </c>
      <c r="E114" s="14">
        <f t="shared" si="8"/>
        <v>873.5</v>
      </c>
    </row>
    <row r="115" spans="1:5" ht="26.25" x14ac:dyDescent="0.25">
      <c r="A115" s="39" t="s">
        <v>37</v>
      </c>
      <c r="B115" s="29" t="s">
        <v>216</v>
      </c>
      <c r="C115" s="29" t="s">
        <v>95</v>
      </c>
      <c r="D115" s="14">
        <f>873.5</f>
        <v>873.5</v>
      </c>
      <c r="E115" s="14">
        <f>873.5</f>
        <v>873.5</v>
      </c>
    </row>
    <row r="116" spans="1:5" ht="39" x14ac:dyDescent="0.25">
      <c r="A116" s="39" t="s">
        <v>214</v>
      </c>
      <c r="B116" s="29" t="s">
        <v>284</v>
      </c>
      <c r="C116" s="29"/>
      <c r="D116" s="14">
        <f t="shared" ref="D116:E118" si="9">SUM(D117)</f>
        <v>190</v>
      </c>
      <c r="E116" s="14">
        <f t="shared" si="9"/>
        <v>190</v>
      </c>
    </row>
    <row r="117" spans="1:5" x14ac:dyDescent="0.25">
      <c r="A117" s="39" t="s">
        <v>125</v>
      </c>
      <c r="B117" s="29" t="s">
        <v>285</v>
      </c>
      <c r="C117" s="29"/>
      <c r="D117" s="14">
        <f t="shared" si="9"/>
        <v>190</v>
      </c>
      <c r="E117" s="14">
        <f t="shared" si="9"/>
        <v>190</v>
      </c>
    </row>
    <row r="118" spans="1:5" ht="26.25" x14ac:dyDescent="0.25">
      <c r="A118" s="39" t="s">
        <v>250</v>
      </c>
      <c r="B118" s="29" t="s">
        <v>285</v>
      </c>
      <c r="C118" s="29" t="s">
        <v>94</v>
      </c>
      <c r="D118" s="14">
        <f t="shared" si="9"/>
        <v>190</v>
      </c>
      <c r="E118" s="14">
        <f t="shared" si="9"/>
        <v>190</v>
      </c>
    </row>
    <row r="119" spans="1:5" ht="26.25" x14ac:dyDescent="0.25">
      <c r="A119" s="39" t="s">
        <v>37</v>
      </c>
      <c r="B119" s="29" t="s">
        <v>285</v>
      </c>
      <c r="C119" s="29" t="s">
        <v>95</v>
      </c>
      <c r="D119" s="14">
        <v>190</v>
      </c>
      <c r="E119" s="14">
        <v>190</v>
      </c>
    </row>
    <row r="120" spans="1:5" ht="26.25" x14ac:dyDescent="0.25">
      <c r="A120" s="34" t="s">
        <v>52</v>
      </c>
      <c r="B120" s="37" t="s">
        <v>217</v>
      </c>
      <c r="C120" s="37"/>
      <c r="D120" s="38">
        <f>D121+D146+D155</f>
        <v>4062</v>
      </c>
      <c r="E120" s="38">
        <f>E121+E146+E155</f>
        <v>4061.7999999999997</v>
      </c>
    </row>
    <row r="121" spans="1:5" ht="51.75" x14ac:dyDescent="0.25">
      <c r="A121" s="39" t="s">
        <v>218</v>
      </c>
      <c r="B121" s="29" t="s">
        <v>219</v>
      </c>
      <c r="C121" s="29"/>
      <c r="D121" s="14">
        <f>SUM(D122+D126+D130+D134+D138+D142)</f>
        <v>2765.7</v>
      </c>
      <c r="E121" s="14">
        <f>SUM(E122+E126+E130+E134+E138+E142)</f>
        <v>2765.7</v>
      </c>
    </row>
    <row r="122" spans="1:5" ht="39" x14ac:dyDescent="0.25">
      <c r="A122" s="39" t="s">
        <v>220</v>
      </c>
      <c r="B122" s="29" t="s">
        <v>221</v>
      </c>
      <c r="C122" s="29"/>
      <c r="D122" s="14">
        <f t="shared" ref="D122:E124" si="10">SUM(D123)</f>
        <v>9.3000000000000007</v>
      </c>
      <c r="E122" s="14">
        <f t="shared" si="10"/>
        <v>9.3000000000000007</v>
      </c>
    </row>
    <row r="123" spans="1:5" x14ac:dyDescent="0.25">
      <c r="A123" s="39" t="s">
        <v>125</v>
      </c>
      <c r="B123" s="29" t="s">
        <v>222</v>
      </c>
      <c r="C123" s="29"/>
      <c r="D123" s="14">
        <f t="shared" si="10"/>
        <v>9.3000000000000007</v>
      </c>
      <c r="E123" s="14">
        <f t="shared" si="10"/>
        <v>9.3000000000000007</v>
      </c>
    </row>
    <row r="124" spans="1:5" ht="26.25" x14ac:dyDescent="0.25">
      <c r="A124" s="39" t="s">
        <v>250</v>
      </c>
      <c r="B124" s="29" t="s">
        <v>222</v>
      </c>
      <c r="C124" s="29" t="s">
        <v>94</v>
      </c>
      <c r="D124" s="14">
        <f t="shared" si="10"/>
        <v>9.3000000000000007</v>
      </c>
      <c r="E124" s="14">
        <f t="shared" si="10"/>
        <v>9.3000000000000007</v>
      </c>
    </row>
    <row r="125" spans="1:5" ht="26.25" x14ac:dyDescent="0.25">
      <c r="A125" s="39" t="s">
        <v>37</v>
      </c>
      <c r="B125" s="29" t="s">
        <v>222</v>
      </c>
      <c r="C125" s="29" t="s">
        <v>95</v>
      </c>
      <c r="D125" s="14">
        <f>9.3</f>
        <v>9.3000000000000007</v>
      </c>
      <c r="E125" s="14">
        <f>9.3</f>
        <v>9.3000000000000007</v>
      </c>
    </row>
    <row r="126" spans="1:5" ht="26.25" x14ac:dyDescent="0.25">
      <c r="A126" s="39" t="s">
        <v>223</v>
      </c>
      <c r="B126" s="29" t="s">
        <v>224</v>
      </c>
      <c r="C126" s="29"/>
      <c r="D126" s="14">
        <f t="shared" ref="D126:E128" si="11">SUM(D127)</f>
        <v>374.9</v>
      </c>
      <c r="E126" s="14">
        <f t="shared" si="11"/>
        <v>374.9</v>
      </c>
    </row>
    <row r="127" spans="1:5" x14ac:dyDescent="0.25">
      <c r="A127" s="39" t="s">
        <v>125</v>
      </c>
      <c r="B127" s="29" t="s">
        <v>225</v>
      </c>
      <c r="C127" s="29"/>
      <c r="D127" s="14">
        <f t="shared" si="11"/>
        <v>374.9</v>
      </c>
      <c r="E127" s="14">
        <f t="shared" si="11"/>
        <v>374.9</v>
      </c>
    </row>
    <row r="128" spans="1:5" ht="26.25" x14ac:dyDescent="0.25">
      <c r="A128" s="39" t="s">
        <v>250</v>
      </c>
      <c r="B128" s="29" t="s">
        <v>225</v>
      </c>
      <c r="C128" s="29" t="s">
        <v>94</v>
      </c>
      <c r="D128" s="14">
        <f t="shared" si="11"/>
        <v>374.9</v>
      </c>
      <c r="E128" s="14">
        <f t="shared" si="11"/>
        <v>374.9</v>
      </c>
    </row>
    <row r="129" spans="1:5" ht="26.25" x14ac:dyDescent="0.25">
      <c r="A129" s="39" t="s">
        <v>37</v>
      </c>
      <c r="B129" s="29" t="s">
        <v>225</v>
      </c>
      <c r="C129" s="29" t="s">
        <v>95</v>
      </c>
      <c r="D129" s="14">
        <f>374.9</f>
        <v>374.9</v>
      </c>
      <c r="E129" s="14">
        <f>374.9</f>
        <v>374.9</v>
      </c>
    </row>
    <row r="130" spans="1:5" ht="39" x14ac:dyDescent="0.25">
      <c r="A130" s="39" t="s">
        <v>226</v>
      </c>
      <c r="B130" s="29" t="s">
        <v>227</v>
      </c>
      <c r="C130" s="29"/>
      <c r="D130" s="14">
        <f t="shared" ref="D130:E132" si="12">SUM(D131)</f>
        <v>11.6</v>
      </c>
      <c r="E130" s="14">
        <f t="shared" si="12"/>
        <v>11.6</v>
      </c>
    </row>
    <row r="131" spans="1:5" x14ac:dyDescent="0.25">
      <c r="A131" s="39" t="s">
        <v>125</v>
      </c>
      <c r="B131" s="29" t="s">
        <v>228</v>
      </c>
      <c r="C131" s="29"/>
      <c r="D131" s="14">
        <f t="shared" si="12"/>
        <v>11.6</v>
      </c>
      <c r="E131" s="14">
        <f t="shared" si="12"/>
        <v>11.6</v>
      </c>
    </row>
    <row r="132" spans="1:5" ht="26.25" x14ac:dyDescent="0.25">
      <c r="A132" s="39" t="s">
        <v>250</v>
      </c>
      <c r="B132" s="29" t="s">
        <v>228</v>
      </c>
      <c r="C132" s="29" t="s">
        <v>94</v>
      </c>
      <c r="D132" s="14">
        <f t="shared" si="12"/>
        <v>11.6</v>
      </c>
      <c r="E132" s="14">
        <f t="shared" si="12"/>
        <v>11.6</v>
      </c>
    </row>
    <row r="133" spans="1:5" ht="26.25" x14ac:dyDescent="0.25">
      <c r="A133" s="39" t="s">
        <v>37</v>
      </c>
      <c r="B133" s="29" t="s">
        <v>228</v>
      </c>
      <c r="C133" s="29" t="s">
        <v>95</v>
      </c>
      <c r="D133" s="14">
        <v>11.6</v>
      </c>
      <c r="E133" s="14">
        <v>11.6</v>
      </c>
    </row>
    <row r="134" spans="1:5" ht="51.75" x14ac:dyDescent="0.25">
      <c r="A134" s="39" t="s">
        <v>229</v>
      </c>
      <c r="B134" s="29" t="s">
        <v>231</v>
      </c>
      <c r="C134" s="29"/>
      <c r="D134" s="14">
        <f>SUM(D135)</f>
        <v>1492.3</v>
      </c>
      <c r="E134" s="14">
        <f>SUM(E135)</f>
        <v>1492.3</v>
      </c>
    </row>
    <row r="135" spans="1:5" ht="39" x14ac:dyDescent="0.25">
      <c r="A135" s="42" t="s">
        <v>452</v>
      </c>
      <c r="B135" s="29" t="s">
        <v>453</v>
      </c>
      <c r="C135" s="29"/>
      <c r="D135" s="14">
        <f>D136</f>
        <v>1492.3</v>
      </c>
      <c r="E135" s="14">
        <f>E136</f>
        <v>1492.3</v>
      </c>
    </row>
    <row r="136" spans="1:5" x14ac:dyDescent="0.25">
      <c r="A136" s="39" t="s">
        <v>43</v>
      </c>
      <c r="B136" s="29" t="s">
        <v>453</v>
      </c>
      <c r="C136" s="29" t="s">
        <v>109</v>
      </c>
      <c r="D136" s="14">
        <f>D137</f>
        <v>1492.3</v>
      </c>
      <c r="E136" s="14">
        <f>E137</f>
        <v>1492.3</v>
      </c>
    </row>
    <row r="137" spans="1:5" ht="51.75" x14ac:dyDescent="0.25">
      <c r="A137" s="39" t="s">
        <v>477</v>
      </c>
      <c r="B137" s="29" t="s">
        <v>453</v>
      </c>
      <c r="C137" s="29" t="s">
        <v>189</v>
      </c>
      <c r="D137" s="14">
        <v>1492.3</v>
      </c>
      <c r="E137" s="14">
        <v>1492.3</v>
      </c>
    </row>
    <row r="138" spans="1:5" ht="26.25" x14ac:dyDescent="0.25">
      <c r="A138" s="39" t="s">
        <v>230</v>
      </c>
      <c r="B138" s="29" t="s">
        <v>245</v>
      </c>
      <c r="C138" s="29"/>
      <c r="D138" s="14">
        <f t="shared" ref="D138:E140" si="13">SUM(D139)</f>
        <v>63.7</v>
      </c>
      <c r="E138" s="14">
        <f t="shared" si="13"/>
        <v>63.7</v>
      </c>
    </row>
    <row r="139" spans="1:5" x14ac:dyDescent="0.25">
      <c r="A139" s="39" t="s">
        <v>125</v>
      </c>
      <c r="B139" s="29" t="s">
        <v>246</v>
      </c>
      <c r="C139" s="29"/>
      <c r="D139" s="14">
        <f t="shared" si="13"/>
        <v>63.7</v>
      </c>
      <c r="E139" s="14">
        <f t="shared" si="13"/>
        <v>63.7</v>
      </c>
    </row>
    <row r="140" spans="1:5" ht="26.25" x14ac:dyDescent="0.25">
      <c r="A140" s="39" t="s">
        <v>250</v>
      </c>
      <c r="B140" s="29" t="s">
        <v>246</v>
      </c>
      <c r="C140" s="29" t="s">
        <v>94</v>
      </c>
      <c r="D140" s="14">
        <f t="shared" si="13"/>
        <v>63.7</v>
      </c>
      <c r="E140" s="14">
        <f t="shared" si="13"/>
        <v>63.7</v>
      </c>
    </row>
    <row r="141" spans="1:5" ht="26.25" x14ac:dyDescent="0.25">
      <c r="A141" s="39" t="s">
        <v>37</v>
      </c>
      <c r="B141" s="29" t="s">
        <v>246</v>
      </c>
      <c r="C141" s="29" t="s">
        <v>95</v>
      </c>
      <c r="D141" s="14">
        <v>63.7</v>
      </c>
      <c r="E141" s="14">
        <v>63.7</v>
      </c>
    </row>
    <row r="142" spans="1:5" ht="39" x14ac:dyDescent="0.25">
      <c r="A142" s="39" t="s">
        <v>312</v>
      </c>
      <c r="B142" s="29" t="s">
        <v>266</v>
      </c>
      <c r="C142" s="29"/>
      <c r="D142" s="14">
        <f t="shared" ref="D142:E144" si="14">SUM(D143)</f>
        <v>813.9</v>
      </c>
      <c r="E142" s="14">
        <f t="shared" si="14"/>
        <v>813.9</v>
      </c>
    </row>
    <row r="143" spans="1:5" x14ac:dyDescent="0.25">
      <c r="A143" s="39" t="s">
        <v>125</v>
      </c>
      <c r="B143" s="29" t="s">
        <v>267</v>
      </c>
      <c r="C143" s="29"/>
      <c r="D143" s="14">
        <f t="shared" si="14"/>
        <v>813.9</v>
      </c>
      <c r="E143" s="14">
        <f t="shared" si="14"/>
        <v>813.9</v>
      </c>
    </row>
    <row r="144" spans="1:5" ht="26.25" x14ac:dyDescent="0.25">
      <c r="A144" s="39" t="s">
        <v>250</v>
      </c>
      <c r="B144" s="29" t="s">
        <v>267</v>
      </c>
      <c r="C144" s="29" t="s">
        <v>94</v>
      </c>
      <c r="D144" s="14">
        <f t="shared" si="14"/>
        <v>813.9</v>
      </c>
      <c r="E144" s="14">
        <f t="shared" si="14"/>
        <v>813.9</v>
      </c>
    </row>
    <row r="145" spans="1:5" ht="26.25" x14ac:dyDescent="0.25">
      <c r="A145" s="39" t="s">
        <v>37</v>
      </c>
      <c r="B145" s="29" t="s">
        <v>267</v>
      </c>
      <c r="C145" s="29" t="s">
        <v>95</v>
      </c>
      <c r="D145" s="14">
        <v>813.9</v>
      </c>
      <c r="E145" s="14">
        <v>813.9</v>
      </c>
    </row>
    <row r="146" spans="1:5" ht="39" x14ac:dyDescent="0.25">
      <c r="A146" s="39" t="s">
        <v>232</v>
      </c>
      <c r="B146" s="29" t="s">
        <v>234</v>
      </c>
      <c r="C146" s="29"/>
      <c r="D146" s="14">
        <f>SUM(D147+D151)</f>
        <v>131.1</v>
      </c>
      <c r="E146" s="14">
        <f>SUM(E147+E151)</f>
        <v>131.1</v>
      </c>
    </row>
    <row r="147" spans="1:5" ht="39" x14ac:dyDescent="0.25">
      <c r="A147" s="39" t="s">
        <v>233</v>
      </c>
      <c r="B147" s="29" t="s">
        <v>253</v>
      </c>
      <c r="C147" s="29"/>
      <c r="D147" s="14">
        <f t="shared" ref="D147:E149" si="15">SUM(D148)</f>
        <v>3.4</v>
      </c>
      <c r="E147" s="14">
        <f t="shared" si="15"/>
        <v>3.4</v>
      </c>
    </row>
    <row r="148" spans="1:5" x14ac:dyDescent="0.25">
      <c r="A148" s="39" t="s">
        <v>166</v>
      </c>
      <c r="B148" s="29" t="s">
        <v>274</v>
      </c>
      <c r="C148" s="29"/>
      <c r="D148" s="14">
        <f t="shared" si="15"/>
        <v>3.4</v>
      </c>
      <c r="E148" s="14">
        <f t="shared" si="15"/>
        <v>3.4</v>
      </c>
    </row>
    <row r="149" spans="1:5" ht="26.25" x14ac:dyDescent="0.25">
      <c r="A149" s="39" t="s">
        <v>250</v>
      </c>
      <c r="B149" s="29" t="s">
        <v>274</v>
      </c>
      <c r="C149" s="29" t="s">
        <v>94</v>
      </c>
      <c r="D149" s="14">
        <f t="shared" si="15"/>
        <v>3.4</v>
      </c>
      <c r="E149" s="14">
        <f t="shared" si="15"/>
        <v>3.4</v>
      </c>
    </row>
    <row r="150" spans="1:5" ht="26.25" x14ac:dyDescent="0.25">
      <c r="A150" s="39" t="s">
        <v>37</v>
      </c>
      <c r="B150" s="29" t="s">
        <v>274</v>
      </c>
      <c r="C150" s="29" t="s">
        <v>95</v>
      </c>
      <c r="D150" s="14">
        <v>3.4</v>
      </c>
      <c r="E150" s="14">
        <v>3.4</v>
      </c>
    </row>
    <row r="151" spans="1:5" ht="26.25" x14ac:dyDescent="0.25">
      <c r="A151" s="39" t="s">
        <v>252</v>
      </c>
      <c r="B151" s="29" t="s">
        <v>275</v>
      </c>
      <c r="C151" s="29"/>
      <c r="D151" s="14">
        <f>D152</f>
        <v>127.7</v>
      </c>
      <c r="E151" s="14">
        <f>E152</f>
        <v>127.7</v>
      </c>
    </row>
    <row r="152" spans="1:5" x14ac:dyDescent="0.25">
      <c r="A152" s="39" t="s">
        <v>166</v>
      </c>
      <c r="B152" s="29" t="s">
        <v>358</v>
      </c>
      <c r="C152" s="29"/>
      <c r="D152" s="14">
        <f>SUM(D153)</f>
        <v>127.7</v>
      </c>
      <c r="E152" s="14">
        <f>SUM(E153)</f>
        <v>127.7</v>
      </c>
    </row>
    <row r="153" spans="1:5" ht="26.25" x14ac:dyDescent="0.25">
      <c r="A153" s="39" t="s">
        <v>250</v>
      </c>
      <c r="B153" s="29" t="s">
        <v>358</v>
      </c>
      <c r="C153" s="29" t="s">
        <v>94</v>
      </c>
      <c r="D153" s="14">
        <f>SUM(D154)</f>
        <v>127.7</v>
      </c>
      <c r="E153" s="14">
        <f>SUM(E154)</f>
        <v>127.7</v>
      </c>
    </row>
    <row r="154" spans="1:5" ht="26.25" x14ac:dyDescent="0.25">
      <c r="A154" s="39" t="s">
        <v>37</v>
      </c>
      <c r="B154" s="29" t="s">
        <v>358</v>
      </c>
      <c r="C154" s="29" t="s">
        <v>95</v>
      </c>
      <c r="D154" s="14">
        <v>127.7</v>
      </c>
      <c r="E154" s="14">
        <v>127.7</v>
      </c>
    </row>
    <row r="155" spans="1:5" ht="26.25" x14ac:dyDescent="0.25">
      <c r="A155" s="39" t="s">
        <v>235</v>
      </c>
      <c r="B155" s="29" t="s">
        <v>236</v>
      </c>
      <c r="C155" s="29"/>
      <c r="D155" s="14">
        <f>SUM(D156+D160)</f>
        <v>1165.2</v>
      </c>
      <c r="E155" s="14">
        <f>SUM(E156+E160)</f>
        <v>1165</v>
      </c>
    </row>
    <row r="156" spans="1:5" ht="51.75" x14ac:dyDescent="0.25">
      <c r="A156" s="39" t="s">
        <v>261</v>
      </c>
      <c r="B156" s="29" t="s">
        <v>262</v>
      </c>
      <c r="C156" s="29"/>
      <c r="D156" s="14">
        <f t="shared" ref="D156:E158" si="16">SUM(D157)</f>
        <v>988</v>
      </c>
      <c r="E156" s="14">
        <f t="shared" si="16"/>
        <v>988</v>
      </c>
    </row>
    <row r="157" spans="1:5" x14ac:dyDescent="0.25">
      <c r="A157" s="39" t="s">
        <v>125</v>
      </c>
      <c r="B157" s="29" t="s">
        <v>263</v>
      </c>
      <c r="C157" s="29"/>
      <c r="D157" s="14">
        <f t="shared" si="16"/>
        <v>988</v>
      </c>
      <c r="E157" s="14">
        <f t="shared" si="16"/>
        <v>988</v>
      </c>
    </row>
    <row r="158" spans="1:5" ht="26.25" x14ac:dyDescent="0.25">
      <c r="A158" s="39" t="s">
        <v>250</v>
      </c>
      <c r="B158" s="29" t="s">
        <v>263</v>
      </c>
      <c r="C158" s="29" t="s">
        <v>94</v>
      </c>
      <c r="D158" s="14">
        <f t="shared" si="16"/>
        <v>988</v>
      </c>
      <c r="E158" s="14">
        <f t="shared" si="16"/>
        <v>988</v>
      </c>
    </row>
    <row r="159" spans="1:5" ht="26.25" x14ac:dyDescent="0.25">
      <c r="A159" s="39" t="s">
        <v>37</v>
      </c>
      <c r="B159" s="29" t="s">
        <v>263</v>
      </c>
      <c r="C159" s="29" t="s">
        <v>95</v>
      </c>
      <c r="D159" s="14">
        <f>988</f>
        <v>988</v>
      </c>
      <c r="E159" s="14">
        <f>988</f>
        <v>988</v>
      </c>
    </row>
    <row r="160" spans="1:5" ht="39" x14ac:dyDescent="0.25">
      <c r="A160" s="39" t="s">
        <v>302</v>
      </c>
      <c r="B160" s="29" t="s">
        <v>276</v>
      </c>
      <c r="C160" s="29"/>
      <c r="D160" s="14">
        <f>D161+D164</f>
        <v>177.2</v>
      </c>
      <c r="E160" s="14">
        <f>E161+E164</f>
        <v>177</v>
      </c>
    </row>
    <row r="161" spans="1:5" x14ac:dyDescent="0.25">
      <c r="A161" s="39" t="s">
        <v>370</v>
      </c>
      <c r="B161" s="29" t="s">
        <v>303</v>
      </c>
      <c r="C161" s="29"/>
      <c r="D161" s="14">
        <f>D162</f>
        <v>82.8</v>
      </c>
      <c r="E161" s="14">
        <f>E162</f>
        <v>82.6</v>
      </c>
    </row>
    <row r="162" spans="1:5" ht="64.5" x14ac:dyDescent="0.25">
      <c r="A162" s="39" t="s">
        <v>300</v>
      </c>
      <c r="B162" s="29" t="s">
        <v>303</v>
      </c>
      <c r="C162" s="29" t="s">
        <v>92</v>
      </c>
      <c r="D162" s="14">
        <f>D163</f>
        <v>82.8</v>
      </c>
      <c r="E162" s="14">
        <f>E163</f>
        <v>82.6</v>
      </c>
    </row>
    <row r="163" spans="1:5" ht="26.25" x14ac:dyDescent="0.25">
      <c r="A163" s="39" t="s">
        <v>33</v>
      </c>
      <c r="B163" s="29" t="s">
        <v>303</v>
      </c>
      <c r="C163" s="29" t="s">
        <v>93</v>
      </c>
      <c r="D163" s="14">
        <v>82.8</v>
      </c>
      <c r="E163" s="14">
        <v>82.6</v>
      </c>
    </row>
    <row r="164" spans="1:5" ht="26.25" x14ac:dyDescent="0.25">
      <c r="A164" s="39" t="s">
        <v>371</v>
      </c>
      <c r="B164" s="29" t="s">
        <v>304</v>
      </c>
      <c r="C164" s="29"/>
      <c r="D164" s="14">
        <f>D165</f>
        <v>94.4</v>
      </c>
      <c r="E164" s="14">
        <f>E165</f>
        <v>94.4</v>
      </c>
    </row>
    <row r="165" spans="1:5" ht="64.5" x14ac:dyDescent="0.25">
      <c r="A165" s="39" t="s">
        <v>300</v>
      </c>
      <c r="B165" s="29" t="s">
        <v>304</v>
      </c>
      <c r="C165" s="29" t="s">
        <v>92</v>
      </c>
      <c r="D165" s="14">
        <f>D166</f>
        <v>94.4</v>
      </c>
      <c r="E165" s="14">
        <f>E166</f>
        <v>94.4</v>
      </c>
    </row>
    <row r="166" spans="1:5" ht="26.25" x14ac:dyDescent="0.25">
      <c r="A166" s="39" t="s">
        <v>33</v>
      </c>
      <c r="B166" s="29" t="s">
        <v>304</v>
      </c>
      <c r="C166" s="29" t="s">
        <v>93</v>
      </c>
      <c r="D166" s="14">
        <v>94.4</v>
      </c>
      <c r="E166" s="14">
        <v>94.4</v>
      </c>
    </row>
    <row r="167" spans="1:5" ht="39" x14ac:dyDescent="0.25">
      <c r="A167" s="34" t="s">
        <v>40</v>
      </c>
      <c r="B167" s="37" t="s">
        <v>121</v>
      </c>
      <c r="C167" s="37"/>
      <c r="D167" s="38">
        <f>D168+D173</f>
        <v>4165.1000000000004</v>
      </c>
      <c r="E167" s="38">
        <f>E168+E173</f>
        <v>4165.1000000000004</v>
      </c>
    </row>
    <row r="168" spans="1:5" ht="26.25" x14ac:dyDescent="0.25">
      <c r="A168" s="39" t="s">
        <v>158</v>
      </c>
      <c r="B168" s="29" t="s">
        <v>159</v>
      </c>
      <c r="C168" s="29"/>
      <c r="D168" s="40">
        <f>D169</f>
        <v>4024</v>
      </c>
      <c r="E168" s="40">
        <f>E169</f>
        <v>4024</v>
      </c>
    </row>
    <row r="169" spans="1:5" ht="51.75" x14ac:dyDescent="0.25">
      <c r="A169" s="39" t="s">
        <v>160</v>
      </c>
      <c r="B169" s="29" t="s">
        <v>292</v>
      </c>
      <c r="C169" s="29"/>
      <c r="D169" s="40">
        <f>SUM(D170)</f>
        <v>4024</v>
      </c>
      <c r="E169" s="40">
        <f>SUM(E170)</f>
        <v>4024</v>
      </c>
    </row>
    <row r="170" spans="1:5" ht="39" x14ac:dyDescent="0.25">
      <c r="A170" s="39" t="s">
        <v>373</v>
      </c>
      <c r="B170" s="29" t="s">
        <v>291</v>
      </c>
      <c r="C170" s="29"/>
      <c r="D170" s="40">
        <f>SUM(D171)</f>
        <v>4024</v>
      </c>
      <c r="E170" s="40">
        <f>SUM(E171)</f>
        <v>4024</v>
      </c>
    </row>
    <row r="171" spans="1:5" x14ac:dyDescent="0.25">
      <c r="A171" s="39" t="s">
        <v>79</v>
      </c>
      <c r="B171" s="29" t="s">
        <v>291</v>
      </c>
      <c r="C171" s="29">
        <v>500</v>
      </c>
      <c r="D171" s="40">
        <f>D172</f>
        <v>4024</v>
      </c>
      <c r="E171" s="40">
        <f>E172</f>
        <v>4024</v>
      </c>
    </row>
    <row r="172" spans="1:5" x14ac:dyDescent="0.25">
      <c r="A172" s="39" t="s">
        <v>18</v>
      </c>
      <c r="B172" s="29" t="s">
        <v>291</v>
      </c>
      <c r="C172" s="29">
        <v>540</v>
      </c>
      <c r="D172" s="40">
        <v>4024</v>
      </c>
      <c r="E172" s="40">
        <v>4024</v>
      </c>
    </row>
    <row r="173" spans="1:5" ht="26.25" x14ac:dyDescent="0.25">
      <c r="A173" s="39" t="s">
        <v>123</v>
      </c>
      <c r="B173" s="29" t="s">
        <v>122</v>
      </c>
      <c r="C173" s="29"/>
      <c r="D173" s="40">
        <f t="shared" ref="D173:E175" si="17">SUM(D174)</f>
        <v>141.1</v>
      </c>
      <c r="E173" s="40">
        <f t="shared" si="17"/>
        <v>141.1</v>
      </c>
    </row>
    <row r="174" spans="1:5" ht="77.25" x14ac:dyDescent="0.25">
      <c r="A174" s="39" t="s">
        <v>124</v>
      </c>
      <c r="B174" s="29" t="s">
        <v>293</v>
      </c>
      <c r="C174" s="29"/>
      <c r="D174" s="40">
        <f t="shared" si="17"/>
        <v>141.1</v>
      </c>
      <c r="E174" s="40">
        <f t="shared" si="17"/>
        <v>141.1</v>
      </c>
    </row>
    <row r="175" spans="1:5" x14ac:dyDescent="0.25">
      <c r="A175" s="39" t="s">
        <v>125</v>
      </c>
      <c r="B175" s="29" t="s">
        <v>290</v>
      </c>
      <c r="C175" s="29"/>
      <c r="D175" s="40">
        <f t="shared" si="17"/>
        <v>141.1</v>
      </c>
      <c r="E175" s="40">
        <f t="shared" si="17"/>
        <v>141.1</v>
      </c>
    </row>
    <row r="176" spans="1:5" ht="26.25" x14ac:dyDescent="0.25">
      <c r="A176" s="39" t="s">
        <v>250</v>
      </c>
      <c r="B176" s="29" t="s">
        <v>290</v>
      </c>
      <c r="C176" s="29">
        <v>200</v>
      </c>
      <c r="D176" s="40">
        <f>D177</f>
        <v>141.1</v>
      </c>
      <c r="E176" s="40">
        <f>E177</f>
        <v>141.1</v>
      </c>
    </row>
    <row r="177" spans="1:5" ht="26.25" x14ac:dyDescent="0.25">
      <c r="A177" s="39" t="s">
        <v>37</v>
      </c>
      <c r="B177" s="29" t="s">
        <v>290</v>
      </c>
      <c r="C177" s="29">
        <v>240</v>
      </c>
      <c r="D177" s="40">
        <v>141.1</v>
      </c>
      <c r="E177" s="40">
        <v>141.1</v>
      </c>
    </row>
    <row r="178" spans="1:5" ht="39" x14ac:dyDescent="0.25">
      <c r="A178" s="34" t="s">
        <v>256</v>
      </c>
      <c r="B178" s="37" t="s">
        <v>146</v>
      </c>
      <c r="C178" s="37"/>
      <c r="D178" s="38">
        <f>D179</f>
        <v>660.2</v>
      </c>
      <c r="E178" s="38">
        <f>E179</f>
        <v>660.2</v>
      </c>
    </row>
    <row r="179" spans="1:5" ht="39" x14ac:dyDescent="0.25">
      <c r="A179" s="39" t="s">
        <v>257</v>
      </c>
      <c r="B179" s="29" t="s">
        <v>147</v>
      </c>
      <c r="C179" s="29"/>
      <c r="D179" s="40">
        <f>SUM(D180+D184)</f>
        <v>660.2</v>
      </c>
      <c r="E179" s="40">
        <f>SUM(E180+E184)</f>
        <v>660.2</v>
      </c>
    </row>
    <row r="180" spans="1:5" ht="39" x14ac:dyDescent="0.25">
      <c r="A180" s="39" t="s">
        <v>258</v>
      </c>
      <c r="B180" s="29" t="s">
        <v>272</v>
      </c>
      <c r="C180" s="29"/>
      <c r="D180" s="40">
        <f t="shared" ref="D180:E182" si="18">SUM(D181)</f>
        <v>60.2</v>
      </c>
      <c r="E180" s="40">
        <f t="shared" si="18"/>
        <v>60.2</v>
      </c>
    </row>
    <row r="181" spans="1:5" x14ac:dyDescent="0.25">
      <c r="A181" s="39" t="s">
        <v>125</v>
      </c>
      <c r="B181" s="29" t="s">
        <v>273</v>
      </c>
      <c r="C181" s="29"/>
      <c r="D181" s="40">
        <f t="shared" si="18"/>
        <v>60.2</v>
      </c>
      <c r="E181" s="40">
        <f t="shared" si="18"/>
        <v>60.2</v>
      </c>
    </row>
    <row r="182" spans="1:5" ht="26.25" x14ac:dyDescent="0.25">
      <c r="A182" s="39" t="s">
        <v>250</v>
      </c>
      <c r="B182" s="29" t="s">
        <v>273</v>
      </c>
      <c r="C182" s="29" t="s">
        <v>94</v>
      </c>
      <c r="D182" s="40">
        <f t="shared" si="18"/>
        <v>60.2</v>
      </c>
      <c r="E182" s="40">
        <f t="shared" si="18"/>
        <v>60.2</v>
      </c>
    </row>
    <row r="183" spans="1:5" ht="26.25" x14ac:dyDescent="0.25">
      <c r="A183" s="39" t="s">
        <v>37</v>
      </c>
      <c r="B183" s="29" t="s">
        <v>273</v>
      </c>
      <c r="C183" s="29" t="s">
        <v>95</v>
      </c>
      <c r="D183" s="40">
        <v>60.2</v>
      </c>
      <c r="E183" s="40">
        <v>60.2</v>
      </c>
    </row>
    <row r="184" spans="1:5" ht="51.75" x14ac:dyDescent="0.25">
      <c r="A184" s="39" t="s">
        <v>346</v>
      </c>
      <c r="B184" s="29" t="s">
        <v>298</v>
      </c>
      <c r="C184" s="29"/>
      <c r="D184" s="40">
        <f t="shared" ref="D184:E186" si="19">D185</f>
        <v>600</v>
      </c>
      <c r="E184" s="40">
        <f t="shared" si="19"/>
        <v>600</v>
      </c>
    </row>
    <row r="185" spans="1:5" ht="51.75" x14ac:dyDescent="0.25">
      <c r="A185" s="39" t="s">
        <v>346</v>
      </c>
      <c r="B185" s="29" t="s">
        <v>299</v>
      </c>
      <c r="C185" s="29"/>
      <c r="D185" s="40">
        <f t="shared" si="19"/>
        <v>600</v>
      </c>
      <c r="E185" s="40">
        <f t="shared" si="19"/>
        <v>600</v>
      </c>
    </row>
    <row r="186" spans="1:5" ht="26.25" x14ac:dyDescent="0.25">
      <c r="A186" s="39" t="s">
        <v>250</v>
      </c>
      <c r="B186" s="29" t="s">
        <v>299</v>
      </c>
      <c r="C186" s="29" t="s">
        <v>94</v>
      </c>
      <c r="D186" s="40">
        <f t="shared" si="19"/>
        <v>600</v>
      </c>
      <c r="E186" s="40">
        <f t="shared" si="19"/>
        <v>600</v>
      </c>
    </row>
    <row r="187" spans="1:5" ht="26.25" x14ac:dyDescent="0.25">
      <c r="A187" s="39" t="s">
        <v>37</v>
      </c>
      <c r="B187" s="29" t="s">
        <v>299</v>
      </c>
      <c r="C187" s="29" t="s">
        <v>95</v>
      </c>
      <c r="D187" s="40">
        <v>600</v>
      </c>
      <c r="E187" s="40">
        <v>600</v>
      </c>
    </row>
    <row r="188" spans="1:5" ht="45.75" customHeight="1" x14ac:dyDescent="0.25">
      <c r="A188" s="34" t="s">
        <v>35</v>
      </c>
      <c r="B188" s="37" t="s">
        <v>113</v>
      </c>
      <c r="C188" s="37"/>
      <c r="D188" s="38">
        <f>D189+D215+D226+D249</f>
        <v>93460.700000000012</v>
      </c>
      <c r="E188" s="38">
        <f>E189+E215+E226+E249</f>
        <v>93006.299999999988</v>
      </c>
    </row>
    <row r="189" spans="1:5" ht="39" x14ac:dyDescent="0.25">
      <c r="A189" s="39" t="s">
        <v>116</v>
      </c>
      <c r="B189" s="29" t="s">
        <v>114</v>
      </c>
      <c r="C189" s="29"/>
      <c r="D189" s="40">
        <f>D190+D197+D207</f>
        <v>85404.700000000012</v>
      </c>
      <c r="E189" s="40">
        <f>E190+E197+E207</f>
        <v>84536.4</v>
      </c>
    </row>
    <row r="190" spans="1:5" ht="39" x14ac:dyDescent="0.25">
      <c r="A190" s="39" t="s">
        <v>117</v>
      </c>
      <c r="B190" s="29" t="s">
        <v>115</v>
      </c>
      <c r="C190" s="29"/>
      <c r="D190" s="40">
        <f>SUM(D191+D194)</f>
        <v>48183.3</v>
      </c>
      <c r="E190" s="40">
        <f>SUM(E191+E194)</f>
        <v>48378.200000000004</v>
      </c>
    </row>
    <row r="191" spans="1:5" x14ac:dyDescent="0.25">
      <c r="A191" s="39" t="s">
        <v>31</v>
      </c>
      <c r="B191" s="29" t="s">
        <v>118</v>
      </c>
      <c r="C191" s="29"/>
      <c r="D191" s="40">
        <f>SUM(D192)</f>
        <v>3684.3</v>
      </c>
      <c r="E191" s="40">
        <f>SUM(E192)</f>
        <v>3684.3</v>
      </c>
    </row>
    <row r="192" spans="1:5" ht="64.5" x14ac:dyDescent="0.25">
      <c r="A192" s="39" t="s">
        <v>32</v>
      </c>
      <c r="B192" s="29" t="s">
        <v>118</v>
      </c>
      <c r="C192" s="29">
        <v>100</v>
      </c>
      <c r="D192" s="40">
        <f>D193</f>
        <v>3684.3</v>
      </c>
      <c r="E192" s="40">
        <f>E193</f>
        <v>3684.3</v>
      </c>
    </row>
    <row r="193" spans="1:5" ht="26.25" x14ac:dyDescent="0.25">
      <c r="A193" s="39" t="s">
        <v>33</v>
      </c>
      <c r="B193" s="29" t="s">
        <v>118</v>
      </c>
      <c r="C193" s="29">
        <v>120</v>
      </c>
      <c r="D193" s="40">
        <v>3684.3</v>
      </c>
      <c r="E193" s="40">
        <v>3684.3</v>
      </c>
    </row>
    <row r="194" spans="1:5" ht="26.25" x14ac:dyDescent="0.25">
      <c r="A194" s="39" t="s">
        <v>120</v>
      </c>
      <c r="B194" s="29" t="s">
        <v>119</v>
      </c>
      <c r="C194" s="29"/>
      <c r="D194" s="40">
        <f>SUM(D195)</f>
        <v>44499</v>
      </c>
      <c r="E194" s="40">
        <f>SUM(E195)</f>
        <v>44693.9</v>
      </c>
    </row>
    <row r="195" spans="1:5" ht="64.5" x14ac:dyDescent="0.25">
      <c r="A195" s="39" t="s">
        <v>32</v>
      </c>
      <c r="B195" s="29" t="s">
        <v>119</v>
      </c>
      <c r="C195" s="29">
        <v>100</v>
      </c>
      <c r="D195" s="40">
        <f>D196</f>
        <v>44499</v>
      </c>
      <c r="E195" s="40">
        <f>E196</f>
        <v>44693.9</v>
      </c>
    </row>
    <row r="196" spans="1:5" ht="26.25" x14ac:dyDescent="0.25">
      <c r="A196" s="39" t="s">
        <v>33</v>
      </c>
      <c r="B196" s="29" t="s">
        <v>119</v>
      </c>
      <c r="C196" s="29">
        <v>120</v>
      </c>
      <c r="D196" s="40">
        <v>44499</v>
      </c>
      <c r="E196" s="40">
        <v>44693.9</v>
      </c>
    </row>
    <row r="197" spans="1:5" ht="39" x14ac:dyDescent="0.25">
      <c r="A197" s="39" t="s">
        <v>128</v>
      </c>
      <c r="B197" s="29" t="s">
        <v>126</v>
      </c>
      <c r="C197" s="29"/>
      <c r="D197" s="40">
        <f>SUM(D201+D198+D204)</f>
        <v>434.4</v>
      </c>
      <c r="E197" s="40">
        <f>SUM(E201+E198+E204)</f>
        <v>434.4</v>
      </c>
    </row>
    <row r="198" spans="1:5" ht="39" x14ac:dyDescent="0.25">
      <c r="A198" s="39" t="s">
        <v>366</v>
      </c>
      <c r="B198" s="29" t="s">
        <v>355</v>
      </c>
      <c r="C198" s="29"/>
      <c r="D198" s="40">
        <f>SUM(D199)</f>
        <v>25</v>
      </c>
      <c r="E198" s="40">
        <f>SUM(E199)</f>
        <v>25</v>
      </c>
    </row>
    <row r="199" spans="1:5" x14ac:dyDescent="0.25">
      <c r="A199" s="39" t="s">
        <v>43</v>
      </c>
      <c r="B199" s="29" t="s">
        <v>355</v>
      </c>
      <c r="C199" s="29">
        <v>800</v>
      </c>
      <c r="D199" s="40">
        <f>D200</f>
        <v>25</v>
      </c>
      <c r="E199" s="40">
        <f>E200</f>
        <v>25</v>
      </c>
    </row>
    <row r="200" spans="1:5" x14ac:dyDescent="0.25">
      <c r="A200" s="39" t="s">
        <v>47</v>
      </c>
      <c r="B200" s="29" t="s">
        <v>355</v>
      </c>
      <c r="C200" s="29">
        <v>850</v>
      </c>
      <c r="D200" s="40">
        <v>25</v>
      </c>
      <c r="E200" s="40">
        <v>25</v>
      </c>
    </row>
    <row r="201" spans="1:5" ht="26.25" x14ac:dyDescent="0.25">
      <c r="A201" s="39" t="s">
        <v>120</v>
      </c>
      <c r="B201" s="29" t="s">
        <v>127</v>
      </c>
      <c r="C201" s="29"/>
      <c r="D201" s="40">
        <f>SUM(D202)</f>
        <v>248.5</v>
      </c>
      <c r="E201" s="40">
        <f>SUM(E202)</f>
        <v>248.5</v>
      </c>
    </row>
    <row r="202" spans="1:5" ht="26.25" x14ac:dyDescent="0.25">
      <c r="A202" s="39" t="s">
        <v>250</v>
      </c>
      <c r="B202" s="29" t="s">
        <v>127</v>
      </c>
      <c r="C202" s="29">
        <v>200</v>
      </c>
      <c r="D202" s="40">
        <f>D203</f>
        <v>248.5</v>
      </c>
      <c r="E202" s="40">
        <f>E203</f>
        <v>248.5</v>
      </c>
    </row>
    <row r="203" spans="1:5" ht="26.25" x14ac:dyDescent="0.25">
      <c r="A203" s="39" t="s">
        <v>37</v>
      </c>
      <c r="B203" s="29" t="s">
        <v>127</v>
      </c>
      <c r="C203" s="29">
        <v>240</v>
      </c>
      <c r="D203" s="40">
        <v>248.5</v>
      </c>
      <c r="E203" s="40">
        <v>248.5</v>
      </c>
    </row>
    <row r="204" spans="1:5" ht="26.25" x14ac:dyDescent="0.25">
      <c r="A204" s="39" t="s">
        <v>442</v>
      </c>
      <c r="B204" s="29" t="s">
        <v>443</v>
      </c>
      <c r="C204" s="29"/>
      <c r="D204" s="40">
        <f>D205</f>
        <v>160.9</v>
      </c>
      <c r="E204" s="40">
        <f>E205</f>
        <v>160.9</v>
      </c>
    </row>
    <row r="205" spans="1:5" x14ac:dyDescent="0.25">
      <c r="A205" s="39" t="s">
        <v>38</v>
      </c>
      <c r="B205" s="29" t="s">
        <v>443</v>
      </c>
      <c r="C205" s="29">
        <v>300</v>
      </c>
      <c r="D205" s="40">
        <f>D206</f>
        <v>160.9</v>
      </c>
      <c r="E205" s="40">
        <f>E206</f>
        <v>160.9</v>
      </c>
    </row>
    <row r="206" spans="1:5" x14ac:dyDescent="0.25">
      <c r="A206" s="39" t="s">
        <v>441</v>
      </c>
      <c r="B206" s="29" t="s">
        <v>443</v>
      </c>
      <c r="C206" s="29" t="s">
        <v>440</v>
      </c>
      <c r="D206" s="40">
        <f>23+137.9</f>
        <v>160.9</v>
      </c>
      <c r="E206" s="40">
        <f>23+137.9</f>
        <v>160.9</v>
      </c>
    </row>
    <row r="207" spans="1:5" ht="39" x14ac:dyDescent="0.25">
      <c r="A207" s="39" t="s">
        <v>142</v>
      </c>
      <c r="B207" s="29" t="s">
        <v>143</v>
      </c>
      <c r="C207" s="29"/>
      <c r="D207" s="40">
        <f>SUM(D208)</f>
        <v>36787</v>
      </c>
      <c r="E207" s="40">
        <f>SUM(E208)</f>
        <v>35723.799999999996</v>
      </c>
    </row>
    <row r="208" spans="1:5" ht="26.25" x14ac:dyDescent="0.25">
      <c r="A208" s="39" t="s">
        <v>144</v>
      </c>
      <c r="B208" s="29" t="s">
        <v>145</v>
      </c>
      <c r="C208" s="29"/>
      <c r="D208" s="40">
        <f>SUM(D209+D211+D213)</f>
        <v>36787</v>
      </c>
      <c r="E208" s="40">
        <f>SUM(E209+E211+E213)</f>
        <v>35723.799999999996</v>
      </c>
    </row>
    <row r="209" spans="1:5" ht="64.5" x14ac:dyDescent="0.25">
      <c r="A209" s="39" t="s">
        <v>32</v>
      </c>
      <c r="B209" s="29" t="s">
        <v>145</v>
      </c>
      <c r="C209" s="29">
        <v>100</v>
      </c>
      <c r="D209" s="40">
        <f>D210</f>
        <v>16959.5</v>
      </c>
      <c r="E209" s="40">
        <f>E210</f>
        <v>16977.2</v>
      </c>
    </row>
    <row r="210" spans="1:5" x14ac:dyDescent="0.25">
      <c r="A210" s="39" t="s">
        <v>46</v>
      </c>
      <c r="B210" s="29" t="s">
        <v>145</v>
      </c>
      <c r="C210" s="29">
        <v>110</v>
      </c>
      <c r="D210" s="40">
        <v>16959.5</v>
      </c>
      <c r="E210" s="40">
        <v>16977.2</v>
      </c>
    </row>
    <row r="211" spans="1:5" ht="26.25" x14ac:dyDescent="0.25">
      <c r="A211" s="39" t="s">
        <v>250</v>
      </c>
      <c r="B211" s="29" t="s">
        <v>145</v>
      </c>
      <c r="C211" s="29">
        <v>200</v>
      </c>
      <c r="D211" s="40">
        <f>SUM(D212)</f>
        <v>19714.900000000001</v>
      </c>
      <c r="E211" s="40">
        <f>SUM(E212)</f>
        <v>18634</v>
      </c>
    </row>
    <row r="212" spans="1:5" ht="26.25" x14ac:dyDescent="0.25">
      <c r="A212" s="39" t="s">
        <v>37</v>
      </c>
      <c r="B212" s="29" t="s">
        <v>145</v>
      </c>
      <c r="C212" s="29">
        <v>240</v>
      </c>
      <c r="D212" s="40">
        <v>19714.900000000001</v>
      </c>
      <c r="E212" s="40">
        <v>18634</v>
      </c>
    </row>
    <row r="213" spans="1:5" x14ac:dyDescent="0.25">
      <c r="A213" s="39" t="s">
        <v>43</v>
      </c>
      <c r="B213" s="29" t="s">
        <v>145</v>
      </c>
      <c r="C213" s="29">
        <v>800</v>
      </c>
      <c r="D213" s="40">
        <f>SUM(D214)</f>
        <v>112.6</v>
      </c>
      <c r="E213" s="40">
        <f>SUM(E214)</f>
        <v>112.6</v>
      </c>
    </row>
    <row r="214" spans="1:5" x14ac:dyDescent="0.25">
      <c r="A214" s="39" t="s">
        <v>47</v>
      </c>
      <c r="B214" s="29" t="s">
        <v>145</v>
      </c>
      <c r="C214" s="29">
        <v>850</v>
      </c>
      <c r="D214" s="40">
        <v>112.6</v>
      </c>
      <c r="E214" s="40">
        <v>112.6</v>
      </c>
    </row>
    <row r="215" spans="1:5" x14ac:dyDescent="0.25">
      <c r="A215" s="39" t="s">
        <v>129</v>
      </c>
      <c r="B215" s="29" t="s">
        <v>130</v>
      </c>
      <c r="C215" s="29"/>
      <c r="D215" s="40">
        <f>SUM(D216+D220)</f>
        <v>654</v>
      </c>
      <c r="E215" s="40">
        <f>SUM(E216+E220)</f>
        <v>654</v>
      </c>
    </row>
    <row r="216" spans="1:5" ht="39" x14ac:dyDescent="0.25">
      <c r="A216" s="39" t="s">
        <v>131</v>
      </c>
      <c r="B216" s="29" t="s">
        <v>132</v>
      </c>
      <c r="C216" s="29"/>
      <c r="D216" s="40">
        <f t="shared" ref="D216:E218" si="20">SUM(D217)</f>
        <v>224</v>
      </c>
      <c r="E216" s="40">
        <f t="shared" si="20"/>
        <v>224</v>
      </c>
    </row>
    <row r="217" spans="1:5" ht="26.25" x14ac:dyDescent="0.25">
      <c r="A217" s="39" t="s">
        <v>120</v>
      </c>
      <c r="B217" s="29" t="s">
        <v>133</v>
      </c>
      <c r="C217" s="29"/>
      <c r="D217" s="40">
        <f t="shared" si="20"/>
        <v>224</v>
      </c>
      <c r="E217" s="40">
        <f t="shared" si="20"/>
        <v>224</v>
      </c>
    </row>
    <row r="218" spans="1:5" ht="26.25" x14ac:dyDescent="0.25">
      <c r="A218" s="39" t="s">
        <v>250</v>
      </c>
      <c r="B218" s="29" t="s">
        <v>133</v>
      </c>
      <c r="C218" s="29">
        <v>200</v>
      </c>
      <c r="D218" s="40">
        <f t="shared" si="20"/>
        <v>224</v>
      </c>
      <c r="E218" s="40">
        <f t="shared" si="20"/>
        <v>224</v>
      </c>
    </row>
    <row r="219" spans="1:5" ht="26.25" x14ac:dyDescent="0.25">
      <c r="A219" s="39" t="s">
        <v>37</v>
      </c>
      <c r="B219" s="29" t="s">
        <v>133</v>
      </c>
      <c r="C219" s="29">
        <v>240</v>
      </c>
      <c r="D219" s="40">
        <v>224</v>
      </c>
      <c r="E219" s="40">
        <v>224</v>
      </c>
    </row>
    <row r="220" spans="1:5" ht="26.25" x14ac:dyDescent="0.25">
      <c r="A220" s="39" t="s">
        <v>134</v>
      </c>
      <c r="B220" s="29" t="s">
        <v>287</v>
      </c>
      <c r="C220" s="29"/>
      <c r="D220" s="40">
        <f>SUM(D221)</f>
        <v>430</v>
      </c>
      <c r="E220" s="40">
        <f>SUM(E221)</f>
        <v>430</v>
      </c>
    </row>
    <row r="221" spans="1:5" ht="26.25" x14ac:dyDescent="0.25">
      <c r="A221" s="39" t="s">
        <v>120</v>
      </c>
      <c r="B221" s="29" t="s">
        <v>271</v>
      </c>
      <c r="C221" s="29"/>
      <c r="D221" s="40">
        <f>SUM(D222+D224)</f>
        <v>430</v>
      </c>
      <c r="E221" s="40">
        <f>SUM(E222+E224)</f>
        <v>430</v>
      </c>
    </row>
    <row r="222" spans="1:5" ht="64.5" x14ac:dyDescent="0.25">
      <c r="A222" s="39" t="s">
        <v>32</v>
      </c>
      <c r="B222" s="29" t="s">
        <v>271</v>
      </c>
      <c r="C222" s="29" t="s">
        <v>92</v>
      </c>
      <c r="D222" s="40">
        <f>SUM(D223)</f>
        <v>230</v>
      </c>
      <c r="E222" s="40">
        <f>SUM(E223)</f>
        <v>230</v>
      </c>
    </row>
    <row r="223" spans="1:5" ht="26.25" x14ac:dyDescent="0.25">
      <c r="A223" s="39" t="s">
        <v>33</v>
      </c>
      <c r="B223" s="29" t="s">
        <v>271</v>
      </c>
      <c r="C223" s="29" t="s">
        <v>93</v>
      </c>
      <c r="D223" s="40">
        <v>230</v>
      </c>
      <c r="E223" s="40">
        <v>230</v>
      </c>
    </row>
    <row r="224" spans="1:5" ht="26.25" x14ac:dyDescent="0.25">
      <c r="A224" s="39" t="s">
        <v>250</v>
      </c>
      <c r="B224" s="29" t="s">
        <v>271</v>
      </c>
      <c r="C224" s="29" t="s">
        <v>94</v>
      </c>
      <c r="D224" s="40">
        <f>SUM(D225)</f>
        <v>200</v>
      </c>
      <c r="E224" s="40">
        <f>SUM(E225)</f>
        <v>200</v>
      </c>
    </row>
    <row r="225" spans="1:5" ht="26.25" x14ac:dyDescent="0.25">
      <c r="A225" s="39" t="s">
        <v>37</v>
      </c>
      <c r="B225" s="29" t="s">
        <v>271</v>
      </c>
      <c r="C225" s="29" t="s">
        <v>95</v>
      </c>
      <c r="D225" s="40">
        <v>200</v>
      </c>
      <c r="E225" s="40">
        <v>200</v>
      </c>
    </row>
    <row r="226" spans="1:5" x14ac:dyDescent="0.25">
      <c r="A226" s="39" t="s">
        <v>135</v>
      </c>
      <c r="B226" s="29" t="s">
        <v>136</v>
      </c>
      <c r="C226" s="29"/>
      <c r="D226" s="40">
        <f>SUM(D245+D236+D227)</f>
        <v>6922</v>
      </c>
      <c r="E226" s="40">
        <f>SUM(E245+E236+E227)</f>
        <v>7335.9</v>
      </c>
    </row>
    <row r="227" spans="1:5" ht="51.75" x14ac:dyDescent="0.25">
      <c r="A227" s="39" t="s">
        <v>155</v>
      </c>
      <c r="B227" s="29" t="s">
        <v>156</v>
      </c>
      <c r="C227" s="29"/>
      <c r="D227" s="40">
        <f>SUM(D228+D233)</f>
        <v>1125.4000000000001</v>
      </c>
      <c r="E227" s="40">
        <f>SUM(E228+E233)</f>
        <v>1125.4000000000001</v>
      </c>
    </row>
    <row r="228" spans="1:5" ht="39" x14ac:dyDescent="0.25">
      <c r="A228" s="39" t="s">
        <v>369</v>
      </c>
      <c r="B228" s="29" t="s">
        <v>157</v>
      </c>
      <c r="C228" s="29"/>
      <c r="D228" s="40">
        <f>SUM(D229+D231)</f>
        <v>1099.4000000000001</v>
      </c>
      <c r="E228" s="40">
        <f>SUM(E229+E231)</f>
        <v>1099.4000000000001</v>
      </c>
    </row>
    <row r="229" spans="1:5" ht="64.5" x14ac:dyDescent="0.25">
      <c r="A229" s="39" t="s">
        <v>32</v>
      </c>
      <c r="B229" s="29" t="s">
        <v>157</v>
      </c>
      <c r="C229" s="29">
        <v>100</v>
      </c>
      <c r="D229" s="40">
        <f>D230</f>
        <v>981.2</v>
      </c>
      <c r="E229" s="40">
        <f>E230</f>
        <v>981.2</v>
      </c>
    </row>
    <row r="230" spans="1:5" ht="26.25" x14ac:dyDescent="0.25">
      <c r="A230" s="39" t="s">
        <v>33</v>
      </c>
      <c r="B230" s="29" t="s">
        <v>157</v>
      </c>
      <c r="C230" s="29">
        <v>120</v>
      </c>
      <c r="D230" s="40">
        <v>981.2</v>
      </c>
      <c r="E230" s="40">
        <v>981.2</v>
      </c>
    </row>
    <row r="231" spans="1:5" ht="26.25" x14ac:dyDescent="0.25">
      <c r="A231" s="39" t="s">
        <v>250</v>
      </c>
      <c r="B231" s="29" t="s">
        <v>157</v>
      </c>
      <c r="C231" s="29" t="s">
        <v>94</v>
      </c>
      <c r="D231" s="40">
        <f>D232</f>
        <v>118.2</v>
      </c>
      <c r="E231" s="40">
        <f>E232</f>
        <v>118.2</v>
      </c>
    </row>
    <row r="232" spans="1:5" ht="26.25" x14ac:dyDescent="0.25">
      <c r="A232" s="39" t="s">
        <v>37</v>
      </c>
      <c r="B232" s="29" t="s">
        <v>157</v>
      </c>
      <c r="C232" s="29" t="s">
        <v>95</v>
      </c>
      <c r="D232" s="40">
        <v>118.2</v>
      </c>
      <c r="E232" s="40">
        <v>118.2</v>
      </c>
    </row>
    <row r="233" spans="1:5" ht="39" x14ac:dyDescent="0.25">
      <c r="A233" s="39" t="s">
        <v>323</v>
      </c>
      <c r="B233" s="29" t="s">
        <v>324</v>
      </c>
      <c r="C233" s="29"/>
      <c r="D233" s="40">
        <f>D234</f>
        <v>26</v>
      </c>
      <c r="E233" s="40">
        <f>E234</f>
        <v>26</v>
      </c>
    </row>
    <row r="234" spans="1:5" ht="64.5" x14ac:dyDescent="0.25">
      <c r="A234" s="39" t="s">
        <v>32</v>
      </c>
      <c r="B234" s="29" t="s">
        <v>324</v>
      </c>
      <c r="C234" s="29" t="s">
        <v>92</v>
      </c>
      <c r="D234" s="40">
        <f>D235</f>
        <v>26</v>
      </c>
      <c r="E234" s="40">
        <f>E235</f>
        <v>26</v>
      </c>
    </row>
    <row r="235" spans="1:5" ht="26.25" x14ac:dyDescent="0.25">
      <c r="A235" s="39" t="s">
        <v>33</v>
      </c>
      <c r="B235" s="29" t="s">
        <v>324</v>
      </c>
      <c r="C235" s="29" t="s">
        <v>93</v>
      </c>
      <c r="D235" s="40">
        <v>26</v>
      </c>
      <c r="E235" s="40">
        <v>26</v>
      </c>
    </row>
    <row r="236" spans="1:5" ht="64.5" x14ac:dyDescent="0.25">
      <c r="A236" s="39" t="s">
        <v>319</v>
      </c>
      <c r="B236" s="29" t="s">
        <v>137</v>
      </c>
      <c r="C236" s="29"/>
      <c r="D236" s="40">
        <f>SUM(D237+D242)</f>
        <v>4800.5999999999995</v>
      </c>
      <c r="E236" s="40">
        <f>SUM(E237+E242)</f>
        <v>5214.5</v>
      </c>
    </row>
    <row r="237" spans="1:5" ht="26.25" x14ac:dyDescent="0.25">
      <c r="A237" s="39" t="s">
        <v>249</v>
      </c>
      <c r="B237" s="29" t="s">
        <v>138</v>
      </c>
      <c r="C237" s="29"/>
      <c r="D237" s="40">
        <f>SUM(D238+D240)</f>
        <v>4640.2</v>
      </c>
      <c r="E237" s="40">
        <f>SUM(E238+E240)</f>
        <v>5085.3</v>
      </c>
    </row>
    <row r="238" spans="1:5" ht="26.25" x14ac:dyDescent="0.25">
      <c r="A238" s="39" t="s">
        <v>33</v>
      </c>
      <c r="B238" s="29" t="s">
        <v>138</v>
      </c>
      <c r="C238" s="29" t="s">
        <v>92</v>
      </c>
      <c r="D238" s="40">
        <f t="shared" ref="D238:E238" si="21">SUM(D239)</f>
        <v>4119.7</v>
      </c>
      <c r="E238" s="40">
        <f t="shared" si="21"/>
        <v>4523.1000000000004</v>
      </c>
    </row>
    <row r="239" spans="1:5" ht="26.25" x14ac:dyDescent="0.25">
      <c r="A239" s="39" t="s">
        <v>36</v>
      </c>
      <c r="B239" s="29" t="s">
        <v>138</v>
      </c>
      <c r="C239" s="29" t="s">
        <v>93</v>
      </c>
      <c r="D239" s="40">
        <v>4119.7</v>
      </c>
      <c r="E239" s="40">
        <v>4523.1000000000004</v>
      </c>
    </row>
    <row r="240" spans="1:5" ht="26.25" x14ac:dyDescent="0.25">
      <c r="A240" s="39" t="s">
        <v>250</v>
      </c>
      <c r="B240" s="29" t="s">
        <v>138</v>
      </c>
      <c r="C240" s="29" t="s">
        <v>94</v>
      </c>
      <c r="D240" s="40">
        <f>D241</f>
        <v>520.5</v>
      </c>
      <c r="E240" s="40">
        <f>E241</f>
        <v>562.20000000000005</v>
      </c>
    </row>
    <row r="241" spans="1:5" ht="26.25" x14ac:dyDescent="0.25">
      <c r="A241" s="39" t="s">
        <v>37</v>
      </c>
      <c r="B241" s="29" t="s">
        <v>138</v>
      </c>
      <c r="C241" s="29" t="s">
        <v>95</v>
      </c>
      <c r="D241" s="40">
        <v>520.5</v>
      </c>
      <c r="E241" s="40">
        <v>562.20000000000005</v>
      </c>
    </row>
    <row r="242" spans="1:5" ht="39" x14ac:dyDescent="0.25">
      <c r="A242" s="39" t="s">
        <v>323</v>
      </c>
      <c r="B242" s="29" t="s">
        <v>322</v>
      </c>
      <c r="C242" s="29"/>
      <c r="D242" s="40">
        <f>D243</f>
        <v>160.4</v>
      </c>
      <c r="E242" s="40">
        <f>E243</f>
        <v>129.19999999999999</v>
      </c>
    </row>
    <row r="243" spans="1:5" ht="64.5" x14ac:dyDescent="0.25">
      <c r="A243" s="39" t="s">
        <v>300</v>
      </c>
      <c r="B243" s="29" t="s">
        <v>322</v>
      </c>
      <c r="C243" s="29" t="s">
        <v>92</v>
      </c>
      <c r="D243" s="40">
        <f>D244</f>
        <v>160.4</v>
      </c>
      <c r="E243" s="40">
        <f>E244</f>
        <v>129.19999999999999</v>
      </c>
    </row>
    <row r="244" spans="1:5" ht="26.25" x14ac:dyDescent="0.25">
      <c r="A244" s="39" t="s">
        <v>33</v>
      </c>
      <c r="B244" s="29" t="s">
        <v>322</v>
      </c>
      <c r="C244" s="29" t="s">
        <v>93</v>
      </c>
      <c r="D244" s="40">
        <v>160.4</v>
      </c>
      <c r="E244" s="40">
        <v>129.19999999999999</v>
      </c>
    </row>
    <row r="245" spans="1:5" ht="39" x14ac:dyDescent="0.25">
      <c r="A245" s="39" t="s">
        <v>139</v>
      </c>
      <c r="B245" s="29" t="s">
        <v>140</v>
      </c>
      <c r="C245" s="29"/>
      <c r="D245" s="40">
        <f>D246</f>
        <v>996</v>
      </c>
      <c r="E245" s="40">
        <f>E246</f>
        <v>996</v>
      </c>
    </row>
    <row r="246" spans="1:5" x14ac:dyDescent="0.25">
      <c r="A246" s="39" t="s">
        <v>125</v>
      </c>
      <c r="B246" s="29" t="s">
        <v>141</v>
      </c>
      <c r="C246" s="29"/>
      <c r="D246" s="40">
        <f>D247</f>
        <v>996</v>
      </c>
      <c r="E246" s="40">
        <f>E247</f>
        <v>996</v>
      </c>
    </row>
    <row r="247" spans="1:5" ht="26.25" x14ac:dyDescent="0.25">
      <c r="A247" s="39" t="s">
        <v>250</v>
      </c>
      <c r="B247" s="29" t="s">
        <v>141</v>
      </c>
      <c r="C247" s="29" t="s">
        <v>94</v>
      </c>
      <c r="D247" s="40">
        <f>SUM(D248)</f>
        <v>996</v>
      </c>
      <c r="E247" s="40">
        <f>SUM(E248)</f>
        <v>996</v>
      </c>
    </row>
    <row r="248" spans="1:5" ht="26.25" x14ac:dyDescent="0.25">
      <c r="A248" s="39" t="s">
        <v>37</v>
      </c>
      <c r="B248" s="29" t="s">
        <v>141</v>
      </c>
      <c r="C248" s="29" t="s">
        <v>95</v>
      </c>
      <c r="D248" s="40">
        <v>996</v>
      </c>
      <c r="E248" s="40">
        <v>996</v>
      </c>
    </row>
    <row r="249" spans="1:5" ht="51.75" x14ac:dyDescent="0.25">
      <c r="A249" s="39" t="s">
        <v>338</v>
      </c>
      <c r="B249" s="29" t="s">
        <v>335</v>
      </c>
      <c r="C249" s="29"/>
      <c r="D249" s="40">
        <f t="shared" ref="D249:E251" si="22">D250</f>
        <v>480</v>
      </c>
      <c r="E249" s="40">
        <f t="shared" si="22"/>
        <v>480</v>
      </c>
    </row>
    <row r="250" spans="1:5" ht="51.75" x14ac:dyDescent="0.25">
      <c r="A250" s="39" t="s">
        <v>349</v>
      </c>
      <c r="B250" s="29" t="s">
        <v>336</v>
      </c>
      <c r="C250" s="29"/>
      <c r="D250" s="40">
        <f t="shared" si="22"/>
        <v>480</v>
      </c>
      <c r="E250" s="40">
        <f t="shared" si="22"/>
        <v>480</v>
      </c>
    </row>
    <row r="251" spans="1:5" x14ac:dyDescent="0.25">
      <c r="A251" s="39" t="s">
        <v>38</v>
      </c>
      <c r="B251" s="29" t="s">
        <v>336</v>
      </c>
      <c r="C251" s="29" t="s">
        <v>325</v>
      </c>
      <c r="D251" s="40">
        <f t="shared" si="22"/>
        <v>480</v>
      </c>
      <c r="E251" s="40">
        <f t="shared" si="22"/>
        <v>480</v>
      </c>
    </row>
    <row r="252" spans="1:5" ht="26.25" x14ac:dyDescent="0.25">
      <c r="A252" s="39" t="s">
        <v>74</v>
      </c>
      <c r="B252" s="29" t="s">
        <v>336</v>
      </c>
      <c r="C252" s="29" t="s">
        <v>326</v>
      </c>
      <c r="D252" s="40">
        <v>480</v>
      </c>
      <c r="E252" s="40">
        <v>480</v>
      </c>
    </row>
    <row r="253" spans="1:5" s="9" customFormat="1" ht="39.75" customHeight="1" x14ac:dyDescent="0.25">
      <c r="A253" s="34" t="s">
        <v>286</v>
      </c>
      <c r="B253" s="37" t="s">
        <v>279</v>
      </c>
      <c r="C253" s="37"/>
      <c r="D253" s="38">
        <f t="shared" ref="D253:E255" si="23">SUM(D254)</f>
        <v>150</v>
      </c>
      <c r="E253" s="38">
        <f t="shared" si="23"/>
        <v>150</v>
      </c>
    </row>
    <row r="254" spans="1:5" ht="26.25" x14ac:dyDescent="0.25">
      <c r="A254" s="39" t="s">
        <v>277</v>
      </c>
      <c r="B254" s="29" t="s">
        <v>280</v>
      </c>
      <c r="C254" s="29"/>
      <c r="D254" s="40">
        <f t="shared" si="23"/>
        <v>150</v>
      </c>
      <c r="E254" s="40">
        <f t="shared" si="23"/>
        <v>150</v>
      </c>
    </row>
    <row r="255" spans="1:5" ht="39" x14ac:dyDescent="0.25">
      <c r="A255" s="39" t="s">
        <v>278</v>
      </c>
      <c r="B255" s="29" t="s">
        <v>281</v>
      </c>
      <c r="C255" s="29"/>
      <c r="D255" s="40">
        <f t="shared" si="23"/>
        <v>150</v>
      </c>
      <c r="E255" s="40">
        <f t="shared" si="23"/>
        <v>150</v>
      </c>
    </row>
    <row r="256" spans="1:5" ht="25.5" x14ac:dyDescent="0.25">
      <c r="A256" s="43" t="s">
        <v>456</v>
      </c>
      <c r="B256" s="29" t="s">
        <v>457</v>
      </c>
      <c r="C256" s="29"/>
      <c r="D256" s="40">
        <f>D257</f>
        <v>150</v>
      </c>
      <c r="E256" s="40">
        <f>E257</f>
        <v>150</v>
      </c>
    </row>
    <row r="257" spans="1:5" x14ac:dyDescent="0.25">
      <c r="A257" s="39" t="s">
        <v>43</v>
      </c>
      <c r="B257" s="29" t="s">
        <v>457</v>
      </c>
      <c r="C257" s="29" t="s">
        <v>109</v>
      </c>
      <c r="D257" s="40">
        <f>D258</f>
        <v>150</v>
      </c>
      <c r="E257" s="40">
        <f>E258</f>
        <v>150</v>
      </c>
    </row>
    <row r="258" spans="1:5" ht="51.75" x14ac:dyDescent="0.25">
      <c r="A258" s="39" t="s">
        <v>477</v>
      </c>
      <c r="B258" s="29" t="s">
        <v>457</v>
      </c>
      <c r="C258" s="29" t="s">
        <v>189</v>
      </c>
      <c r="D258" s="40">
        <v>150</v>
      </c>
      <c r="E258" s="40">
        <v>150</v>
      </c>
    </row>
    <row r="259" spans="1:5" s="9" customFormat="1" ht="51.75" x14ac:dyDescent="0.25">
      <c r="A259" s="34" t="s">
        <v>444</v>
      </c>
      <c r="B259" s="37" t="s">
        <v>316</v>
      </c>
      <c r="C259" s="37"/>
      <c r="D259" s="38">
        <f t="shared" ref="D259:E263" si="24">D260</f>
        <v>329.7</v>
      </c>
      <c r="E259" s="38">
        <f t="shared" si="24"/>
        <v>411</v>
      </c>
    </row>
    <row r="260" spans="1:5" ht="39" x14ac:dyDescent="0.25">
      <c r="A260" s="39" t="s">
        <v>367</v>
      </c>
      <c r="B260" s="29" t="s">
        <v>328</v>
      </c>
      <c r="C260" s="29"/>
      <c r="D260" s="40">
        <f t="shared" si="24"/>
        <v>329.7</v>
      </c>
      <c r="E260" s="40">
        <f t="shared" si="24"/>
        <v>411</v>
      </c>
    </row>
    <row r="261" spans="1:5" ht="39" x14ac:dyDescent="0.25">
      <c r="A261" s="39" t="s">
        <v>368</v>
      </c>
      <c r="B261" s="29" t="s">
        <v>357</v>
      </c>
      <c r="C261" s="29"/>
      <c r="D261" s="40">
        <f t="shared" si="24"/>
        <v>329.7</v>
      </c>
      <c r="E261" s="40">
        <f t="shared" si="24"/>
        <v>411</v>
      </c>
    </row>
    <row r="262" spans="1:5" x14ac:dyDescent="0.25">
      <c r="A262" s="39" t="s">
        <v>166</v>
      </c>
      <c r="B262" s="29" t="s">
        <v>356</v>
      </c>
      <c r="C262" s="29"/>
      <c r="D262" s="40">
        <f t="shared" si="24"/>
        <v>329.7</v>
      </c>
      <c r="E262" s="40">
        <f t="shared" si="24"/>
        <v>411</v>
      </c>
    </row>
    <row r="263" spans="1:5" ht="26.25" x14ac:dyDescent="0.25">
      <c r="A263" s="39" t="s">
        <v>250</v>
      </c>
      <c r="B263" s="29" t="s">
        <v>356</v>
      </c>
      <c r="C263" s="29" t="s">
        <v>94</v>
      </c>
      <c r="D263" s="40">
        <f t="shared" si="24"/>
        <v>329.7</v>
      </c>
      <c r="E263" s="40">
        <f t="shared" si="24"/>
        <v>411</v>
      </c>
    </row>
    <row r="264" spans="1:5" ht="26.25" x14ac:dyDescent="0.25">
      <c r="A264" s="39" t="s">
        <v>37</v>
      </c>
      <c r="B264" s="29" t="s">
        <v>356</v>
      </c>
      <c r="C264" s="29" t="s">
        <v>95</v>
      </c>
      <c r="D264" s="40">
        <v>329.7</v>
      </c>
      <c r="E264" s="40">
        <v>411</v>
      </c>
    </row>
    <row r="265" spans="1:5" ht="51.75" x14ac:dyDescent="0.25">
      <c r="A265" s="34" t="s">
        <v>329</v>
      </c>
      <c r="B265" s="37" t="s">
        <v>330</v>
      </c>
      <c r="C265" s="37"/>
      <c r="D265" s="38">
        <f>D266</f>
        <v>267.8</v>
      </c>
      <c r="E265" s="38">
        <f>E266</f>
        <v>267.8</v>
      </c>
    </row>
    <row r="266" spans="1:5" ht="90" x14ac:dyDescent="0.25">
      <c r="A266" s="39" t="s">
        <v>342</v>
      </c>
      <c r="B266" s="29" t="s">
        <v>331</v>
      </c>
      <c r="C266" s="29"/>
      <c r="D266" s="40">
        <f>D267+D271+D275+D279</f>
        <v>267.8</v>
      </c>
      <c r="E266" s="40">
        <f>E267+E271+E275+E279</f>
        <v>267.8</v>
      </c>
    </row>
    <row r="267" spans="1:5" ht="77.25" x14ac:dyDescent="0.25">
      <c r="A267" s="39" t="s">
        <v>348</v>
      </c>
      <c r="B267" s="29" t="s">
        <v>340</v>
      </c>
      <c r="C267" s="29"/>
      <c r="D267" s="40">
        <f t="shared" ref="D267:E269" si="25">D268</f>
        <v>60</v>
      </c>
      <c r="E267" s="40">
        <f t="shared" si="25"/>
        <v>60</v>
      </c>
    </row>
    <row r="268" spans="1:5" ht="38.25" x14ac:dyDescent="0.25">
      <c r="A268" s="43" t="s">
        <v>459</v>
      </c>
      <c r="B268" s="29" t="s">
        <v>468</v>
      </c>
      <c r="C268" s="29"/>
      <c r="D268" s="40">
        <f t="shared" si="25"/>
        <v>60</v>
      </c>
      <c r="E268" s="40">
        <f t="shared" si="25"/>
        <v>60</v>
      </c>
    </row>
    <row r="269" spans="1:5" ht="26.25" x14ac:dyDescent="0.25">
      <c r="A269" s="39" t="s">
        <v>53</v>
      </c>
      <c r="B269" s="29" t="s">
        <v>468</v>
      </c>
      <c r="C269" s="29" t="s">
        <v>107</v>
      </c>
      <c r="D269" s="40">
        <f t="shared" si="25"/>
        <v>60</v>
      </c>
      <c r="E269" s="40">
        <f t="shared" si="25"/>
        <v>60</v>
      </c>
    </row>
    <row r="270" spans="1:5" x14ac:dyDescent="0.25">
      <c r="A270" s="39" t="s">
        <v>54</v>
      </c>
      <c r="B270" s="29" t="s">
        <v>468</v>
      </c>
      <c r="C270" s="29" t="s">
        <v>108</v>
      </c>
      <c r="D270" s="40">
        <f>60</f>
        <v>60</v>
      </c>
      <c r="E270" s="40">
        <f>60</f>
        <v>60</v>
      </c>
    </row>
    <row r="271" spans="1:5" ht="39" x14ac:dyDescent="0.25">
      <c r="A271" s="39" t="s">
        <v>343</v>
      </c>
      <c r="B271" s="29" t="s">
        <v>332</v>
      </c>
      <c r="C271" s="29"/>
      <c r="D271" s="40">
        <f t="shared" ref="D271:E273" si="26">D272</f>
        <v>102</v>
      </c>
      <c r="E271" s="40">
        <f t="shared" si="26"/>
        <v>102</v>
      </c>
    </row>
    <row r="272" spans="1:5" ht="38.25" x14ac:dyDescent="0.25">
      <c r="A272" s="43" t="s">
        <v>459</v>
      </c>
      <c r="B272" s="29" t="s">
        <v>469</v>
      </c>
      <c r="C272" s="29"/>
      <c r="D272" s="40">
        <f t="shared" si="26"/>
        <v>102</v>
      </c>
      <c r="E272" s="40">
        <f t="shared" si="26"/>
        <v>102</v>
      </c>
    </row>
    <row r="273" spans="1:5" ht="26.25" x14ac:dyDescent="0.25">
      <c r="A273" s="39" t="s">
        <v>53</v>
      </c>
      <c r="B273" s="29" t="s">
        <v>469</v>
      </c>
      <c r="C273" s="29" t="s">
        <v>107</v>
      </c>
      <c r="D273" s="40">
        <f t="shared" si="26"/>
        <v>102</v>
      </c>
      <c r="E273" s="40">
        <f t="shared" si="26"/>
        <v>102</v>
      </c>
    </row>
    <row r="274" spans="1:5" x14ac:dyDescent="0.25">
      <c r="A274" s="39" t="s">
        <v>54</v>
      </c>
      <c r="B274" s="29" t="s">
        <v>469</v>
      </c>
      <c r="C274" s="29" t="s">
        <v>108</v>
      </c>
      <c r="D274" s="40">
        <f>56+46</f>
        <v>102</v>
      </c>
      <c r="E274" s="40">
        <f>56+46</f>
        <v>102</v>
      </c>
    </row>
    <row r="275" spans="1:5" ht="26.25" x14ac:dyDescent="0.25">
      <c r="A275" s="39" t="s">
        <v>344</v>
      </c>
      <c r="B275" s="29" t="s">
        <v>333</v>
      </c>
      <c r="C275" s="29"/>
      <c r="D275" s="40">
        <f t="shared" ref="D275:E277" si="27">D276</f>
        <v>55.8</v>
      </c>
      <c r="E275" s="40">
        <f t="shared" si="27"/>
        <v>55.8</v>
      </c>
    </row>
    <row r="276" spans="1:5" ht="38.25" x14ac:dyDescent="0.25">
      <c r="A276" s="43" t="s">
        <v>459</v>
      </c>
      <c r="B276" s="29" t="s">
        <v>470</v>
      </c>
      <c r="C276" s="29"/>
      <c r="D276" s="40">
        <f t="shared" si="27"/>
        <v>55.8</v>
      </c>
      <c r="E276" s="40">
        <f t="shared" si="27"/>
        <v>55.8</v>
      </c>
    </row>
    <row r="277" spans="1:5" ht="26.25" x14ac:dyDescent="0.25">
      <c r="A277" s="39" t="s">
        <v>53</v>
      </c>
      <c r="B277" s="29" t="s">
        <v>470</v>
      </c>
      <c r="C277" s="29" t="s">
        <v>107</v>
      </c>
      <c r="D277" s="40">
        <f t="shared" si="27"/>
        <v>55.8</v>
      </c>
      <c r="E277" s="40">
        <f t="shared" si="27"/>
        <v>55.8</v>
      </c>
    </row>
    <row r="278" spans="1:5" x14ac:dyDescent="0.25">
      <c r="A278" s="39" t="s">
        <v>54</v>
      </c>
      <c r="B278" s="29" t="s">
        <v>470</v>
      </c>
      <c r="C278" s="29" t="s">
        <v>108</v>
      </c>
      <c r="D278" s="40">
        <f>15+40.8</f>
        <v>55.8</v>
      </c>
      <c r="E278" s="40">
        <f>15+40.8</f>
        <v>55.8</v>
      </c>
    </row>
    <row r="279" spans="1:5" ht="39" x14ac:dyDescent="0.25">
      <c r="A279" s="39" t="s">
        <v>345</v>
      </c>
      <c r="B279" s="29" t="s">
        <v>334</v>
      </c>
      <c r="C279" s="29"/>
      <c r="D279" s="40">
        <f t="shared" ref="D279:E281" si="28">D280</f>
        <v>50</v>
      </c>
      <c r="E279" s="40">
        <f t="shared" si="28"/>
        <v>50</v>
      </c>
    </row>
    <row r="280" spans="1:5" ht="39" x14ac:dyDescent="0.25">
      <c r="A280" s="39" t="s">
        <v>459</v>
      </c>
      <c r="B280" s="29" t="s">
        <v>471</v>
      </c>
      <c r="C280" s="29"/>
      <c r="D280" s="40">
        <f t="shared" si="28"/>
        <v>50</v>
      </c>
      <c r="E280" s="40">
        <f t="shared" si="28"/>
        <v>50</v>
      </c>
    </row>
    <row r="281" spans="1:5" ht="26.25" x14ac:dyDescent="0.25">
      <c r="A281" s="39" t="s">
        <v>53</v>
      </c>
      <c r="B281" s="29" t="s">
        <v>471</v>
      </c>
      <c r="C281" s="29" t="s">
        <v>107</v>
      </c>
      <c r="D281" s="40">
        <f t="shared" si="28"/>
        <v>50</v>
      </c>
      <c r="E281" s="40">
        <f t="shared" si="28"/>
        <v>50</v>
      </c>
    </row>
    <row r="282" spans="1:5" x14ac:dyDescent="0.25">
      <c r="A282" s="39" t="s">
        <v>54</v>
      </c>
      <c r="B282" s="29" t="s">
        <v>471</v>
      </c>
      <c r="C282" s="29" t="s">
        <v>108</v>
      </c>
      <c r="D282" s="40">
        <f>50</f>
        <v>50</v>
      </c>
      <c r="E282" s="40">
        <f>50</f>
        <v>50</v>
      </c>
    </row>
    <row r="283" spans="1:5" ht="41.25" customHeight="1" x14ac:dyDescent="0.25">
      <c r="A283" s="34" t="s">
        <v>152</v>
      </c>
      <c r="B283" s="37" t="s">
        <v>151</v>
      </c>
      <c r="C283" s="37"/>
      <c r="D283" s="38">
        <f>D284+D288</f>
        <v>5900.9</v>
      </c>
      <c r="E283" s="38">
        <f>E284+E288</f>
        <v>11966.4</v>
      </c>
    </row>
    <row r="284" spans="1:5" ht="41.25" customHeight="1" x14ac:dyDescent="0.25">
      <c r="A284" s="39" t="s">
        <v>512</v>
      </c>
      <c r="B284" s="29" t="s">
        <v>510</v>
      </c>
      <c r="C284" s="29"/>
      <c r="D284" s="40">
        <f t="shared" ref="D284:E286" si="29">D285</f>
        <v>5800.9</v>
      </c>
      <c r="E284" s="40">
        <f t="shared" si="29"/>
        <v>11866.4</v>
      </c>
    </row>
    <row r="285" spans="1:5" x14ac:dyDescent="0.25">
      <c r="A285" s="39" t="s">
        <v>513</v>
      </c>
      <c r="B285" s="29" t="s">
        <v>511</v>
      </c>
      <c r="C285" s="29"/>
      <c r="D285" s="40">
        <f t="shared" si="29"/>
        <v>5800.9</v>
      </c>
      <c r="E285" s="40">
        <f t="shared" si="29"/>
        <v>11866.4</v>
      </c>
    </row>
    <row r="286" spans="1:5" x14ac:dyDescent="0.25">
      <c r="A286" s="39" t="s">
        <v>43</v>
      </c>
      <c r="B286" s="29" t="s">
        <v>511</v>
      </c>
      <c r="C286" s="29" t="s">
        <v>109</v>
      </c>
      <c r="D286" s="40">
        <f t="shared" si="29"/>
        <v>5800.9</v>
      </c>
      <c r="E286" s="40">
        <f t="shared" si="29"/>
        <v>11866.4</v>
      </c>
    </row>
    <row r="287" spans="1:5" x14ac:dyDescent="0.25">
      <c r="A287" s="39" t="s">
        <v>513</v>
      </c>
      <c r="B287" s="29" t="s">
        <v>511</v>
      </c>
      <c r="C287" s="29" t="s">
        <v>339</v>
      </c>
      <c r="D287" s="40">
        <v>5800.9</v>
      </c>
      <c r="E287" s="40">
        <v>11866.4</v>
      </c>
    </row>
    <row r="288" spans="1:5" ht="26.25" x14ac:dyDescent="0.25">
      <c r="A288" s="39" t="s">
        <v>42</v>
      </c>
      <c r="B288" s="29" t="s">
        <v>153</v>
      </c>
      <c r="C288" s="29"/>
      <c r="D288" s="40">
        <f t="shared" ref="D288:E290" si="30">D289</f>
        <v>100</v>
      </c>
      <c r="E288" s="40">
        <f t="shared" si="30"/>
        <v>100</v>
      </c>
    </row>
    <row r="289" spans="1:6" ht="26.25" x14ac:dyDescent="0.25">
      <c r="A289" s="39" t="s">
        <v>42</v>
      </c>
      <c r="B289" s="29" t="s">
        <v>154</v>
      </c>
      <c r="C289" s="29"/>
      <c r="D289" s="40">
        <f t="shared" si="30"/>
        <v>100</v>
      </c>
      <c r="E289" s="40">
        <f t="shared" si="30"/>
        <v>100</v>
      </c>
    </row>
    <row r="290" spans="1:6" x14ac:dyDescent="0.25">
      <c r="A290" s="39" t="s">
        <v>43</v>
      </c>
      <c r="B290" s="29" t="s">
        <v>154</v>
      </c>
      <c r="C290" s="29" t="s">
        <v>109</v>
      </c>
      <c r="D290" s="40">
        <f t="shared" si="30"/>
        <v>100</v>
      </c>
      <c r="E290" s="40">
        <f t="shared" si="30"/>
        <v>100</v>
      </c>
    </row>
    <row r="291" spans="1:6" x14ac:dyDescent="0.25">
      <c r="A291" s="39" t="s">
        <v>44</v>
      </c>
      <c r="B291" s="29" t="s">
        <v>154</v>
      </c>
      <c r="C291" s="29" t="s">
        <v>339</v>
      </c>
      <c r="D291" s="40">
        <v>100</v>
      </c>
      <c r="E291" s="40">
        <v>100</v>
      </c>
    </row>
    <row r="292" spans="1:6" x14ac:dyDescent="0.25">
      <c r="A292" s="34" t="s">
        <v>80</v>
      </c>
      <c r="B292" s="44"/>
      <c r="C292" s="44"/>
      <c r="D292" s="48">
        <f>SUM(D7+D22+D41+D50+D74+D96+D120+D167+D178+D188+D253+D259+D265+D283)</f>
        <v>240883.5</v>
      </c>
      <c r="E292" s="48">
        <f>SUM(E7+E22+E41+E50+E74+E96+E120+E167+E178+E188+E253+E259+E265+E283)</f>
        <v>250608.69999999995</v>
      </c>
      <c r="F292" s="24"/>
    </row>
    <row r="293" spans="1:6" x14ac:dyDescent="0.25">
      <c r="A293" s="19"/>
      <c r="B293" s="19"/>
      <c r="C293" s="19"/>
      <c r="D293" s="21"/>
    </row>
  </sheetData>
  <mergeCells count="7">
    <mergeCell ref="D4:E4"/>
    <mergeCell ref="A2:E2"/>
    <mergeCell ref="A1:E1"/>
    <mergeCell ref="A3:E3"/>
    <mergeCell ref="A4:A5"/>
    <mergeCell ref="B4:B5"/>
    <mergeCell ref="C4:C5"/>
  </mergeCells>
  <pageMargins left="0" right="0" top="0.3543307086614173" bottom="0.3543307086614173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zoomScale="110" zoomScaleNormal="110" workbookViewId="0">
      <selection activeCell="A2" sqref="A2:D2"/>
    </sheetView>
  </sheetViews>
  <sheetFormatPr defaultRowHeight="15.75" x14ac:dyDescent="0.25"/>
  <cols>
    <col min="1" max="1" width="53.140625" style="1" customWidth="1"/>
    <col min="2" max="3" width="9.7109375" style="1" customWidth="1"/>
    <col min="4" max="4" width="14.42578125" style="1" customWidth="1"/>
    <col min="5" max="16384" width="9.140625" style="1"/>
  </cols>
  <sheetData>
    <row r="1" spans="1:4" ht="44.25" customHeight="1" x14ac:dyDescent="0.25">
      <c r="A1" s="82" t="s">
        <v>519</v>
      </c>
      <c r="B1" s="82"/>
      <c r="C1" s="82"/>
      <c r="D1" s="82"/>
    </row>
    <row r="2" spans="1:4" ht="39.75" customHeight="1" x14ac:dyDescent="0.25">
      <c r="A2" s="83" t="s">
        <v>518</v>
      </c>
      <c r="B2" s="83"/>
      <c r="C2" s="83"/>
      <c r="D2" s="83"/>
    </row>
    <row r="3" spans="1:4" x14ac:dyDescent="0.25">
      <c r="A3" s="45"/>
      <c r="B3" s="45"/>
      <c r="C3" s="46"/>
      <c r="D3" s="47" t="s">
        <v>22</v>
      </c>
    </row>
    <row r="4" spans="1:4" x14ac:dyDescent="0.25">
      <c r="A4" s="25" t="s">
        <v>23</v>
      </c>
      <c r="B4" s="25" t="s">
        <v>24</v>
      </c>
      <c r="C4" s="25" t="s">
        <v>25</v>
      </c>
      <c r="D4" s="25" t="s">
        <v>28</v>
      </c>
    </row>
    <row r="5" spans="1:4" ht="12" customHeight="1" x14ac:dyDescent="0.25">
      <c r="A5" s="36">
        <v>1</v>
      </c>
      <c r="B5" s="36">
        <v>2</v>
      </c>
      <c r="C5" s="36">
        <v>3</v>
      </c>
      <c r="D5" s="36">
        <v>4</v>
      </c>
    </row>
    <row r="6" spans="1:4" x14ac:dyDescent="0.25">
      <c r="A6" s="34" t="s">
        <v>29</v>
      </c>
      <c r="B6" s="37" t="s">
        <v>81</v>
      </c>
      <c r="C6" s="37"/>
      <c r="D6" s="35">
        <f>D7+D8+D9+D10+D11</f>
        <v>83907.1</v>
      </c>
    </row>
    <row r="7" spans="1:4" ht="26.25" x14ac:dyDescent="0.25">
      <c r="A7" s="39" t="s">
        <v>30</v>
      </c>
      <c r="B7" s="29" t="s">
        <v>81</v>
      </c>
      <c r="C7" s="29" t="s">
        <v>82</v>
      </c>
      <c r="D7" s="2">
        <f>'приложение 3'!F7</f>
        <v>3684.3</v>
      </c>
    </row>
    <row r="8" spans="1:4" ht="39" x14ac:dyDescent="0.25">
      <c r="A8" s="39" t="s">
        <v>34</v>
      </c>
      <c r="B8" s="29" t="s">
        <v>81</v>
      </c>
      <c r="C8" s="29" t="s">
        <v>83</v>
      </c>
      <c r="D8" s="2">
        <f>'приложение 3'!F14</f>
        <v>23</v>
      </c>
    </row>
    <row r="9" spans="1:4" ht="39" x14ac:dyDescent="0.25">
      <c r="A9" s="39" t="s">
        <v>39</v>
      </c>
      <c r="B9" s="29" t="s">
        <v>81</v>
      </c>
      <c r="C9" s="29" t="s">
        <v>84</v>
      </c>
      <c r="D9" s="2">
        <f>'приложение 3'!F21</f>
        <v>46008</v>
      </c>
    </row>
    <row r="10" spans="1:4" x14ac:dyDescent="0.25">
      <c r="A10" s="39" t="s">
        <v>41</v>
      </c>
      <c r="B10" s="29" t="s">
        <v>81</v>
      </c>
      <c r="C10" s="29" t="s">
        <v>164</v>
      </c>
      <c r="D10" s="2">
        <f>'приложение 3'!F52</f>
        <v>100</v>
      </c>
    </row>
    <row r="11" spans="1:4" x14ac:dyDescent="0.25">
      <c r="A11" s="39" t="s">
        <v>45</v>
      </c>
      <c r="B11" s="29" t="s">
        <v>81</v>
      </c>
      <c r="C11" s="29">
        <v>13</v>
      </c>
      <c r="D11" s="2">
        <f>'приложение 3'!F58</f>
        <v>34091.799999999996</v>
      </c>
    </row>
    <row r="12" spans="1:4" x14ac:dyDescent="0.25">
      <c r="A12" s="34" t="s">
        <v>48</v>
      </c>
      <c r="B12" s="37" t="s">
        <v>82</v>
      </c>
      <c r="C12" s="37"/>
      <c r="D12" s="35">
        <f>D13</f>
        <v>4331.8999999999996</v>
      </c>
    </row>
    <row r="13" spans="1:4" x14ac:dyDescent="0.25">
      <c r="A13" s="39" t="s">
        <v>49</v>
      </c>
      <c r="B13" s="29" t="s">
        <v>82</v>
      </c>
      <c r="C13" s="29" t="s">
        <v>83</v>
      </c>
      <c r="D13" s="2">
        <f>'приложение 3'!F102</f>
        <v>4331.8999999999996</v>
      </c>
    </row>
    <row r="14" spans="1:4" ht="26.25" x14ac:dyDescent="0.25">
      <c r="A14" s="34" t="s">
        <v>50</v>
      </c>
      <c r="B14" s="37" t="s">
        <v>83</v>
      </c>
      <c r="C14" s="37"/>
      <c r="D14" s="35">
        <f>D15+D16+D17</f>
        <v>5623.5</v>
      </c>
    </row>
    <row r="15" spans="1:4" x14ac:dyDescent="0.25">
      <c r="A15" s="39" t="s">
        <v>51</v>
      </c>
      <c r="B15" s="29" t="s">
        <v>83</v>
      </c>
      <c r="C15" s="29" t="s">
        <v>84</v>
      </c>
      <c r="D15" s="2">
        <f>'приложение 3'!F115</f>
        <v>1138.5</v>
      </c>
    </row>
    <row r="16" spans="1:4" ht="26.25" x14ac:dyDescent="0.25">
      <c r="A16" s="39" t="s">
        <v>317</v>
      </c>
      <c r="B16" s="29" t="s">
        <v>83</v>
      </c>
      <c r="C16" s="29" t="s">
        <v>318</v>
      </c>
      <c r="D16" s="2">
        <f>'приложение 3'!F130</f>
        <v>3316.6</v>
      </c>
    </row>
    <row r="17" spans="1:4" ht="26.25" x14ac:dyDescent="0.25">
      <c r="A17" s="39" t="s">
        <v>55</v>
      </c>
      <c r="B17" s="29" t="s">
        <v>83</v>
      </c>
      <c r="C17" s="29">
        <v>14</v>
      </c>
      <c r="D17" s="2">
        <f>'приложение 3'!F156</f>
        <v>1168.4000000000001</v>
      </c>
    </row>
    <row r="18" spans="1:4" x14ac:dyDescent="0.25">
      <c r="A18" s="34" t="s">
        <v>56</v>
      </c>
      <c r="B18" s="37" t="s">
        <v>84</v>
      </c>
      <c r="C18" s="37"/>
      <c r="D18" s="35">
        <f>D19+D20+D21</f>
        <v>51564.899999999994</v>
      </c>
    </row>
    <row r="19" spans="1:4" x14ac:dyDescent="0.25">
      <c r="A19" s="39" t="s">
        <v>57</v>
      </c>
      <c r="B19" s="29" t="s">
        <v>84</v>
      </c>
      <c r="C19" s="29" t="s">
        <v>86</v>
      </c>
      <c r="D19" s="2">
        <f>'приложение 3'!F176</f>
        <v>1896.7</v>
      </c>
    </row>
    <row r="20" spans="1:4" x14ac:dyDescent="0.25">
      <c r="A20" s="39" t="s">
        <v>59</v>
      </c>
      <c r="B20" s="29" t="s">
        <v>84</v>
      </c>
      <c r="C20" s="29" t="s">
        <v>85</v>
      </c>
      <c r="D20" s="2">
        <f>'приложение 3'!F183</f>
        <v>49608.2</v>
      </c>
    </row>
    <row r="21" spans="1:4" x14ac:dyDescent="0.25">
      <c r="A21" s="39" t="s">
        <v>60</v>
      </c>
      <c r="B21" s="29" t="s">
        <v>84</v>
      </c>
      <c r="C21" s="29">
        <v>12</v>
      </c>
      <c r="D21" s="2">
        <f>'приложение 3'!F201</f>
        <v>60</v>
      </c>
    </row>
    <row r="22" spans="1:4" x14ac:dyDescent="0.25">
      <c r="A22" s="34" t="s">
        <v>62</v>
      </c>
      <c r="B22" s="37" t="s">
        <v>87</v>
      </c>
      <c r="C22" s="37"/>
      <c r="D22" s="35">
        <f>D23+D24+D25</f>
        <v>23462.9</v>
      </c>
    </row>
    <row r="23" spans="1:4" x14ac:dyDescent="0.25">
      <c r="A23" s="39" t="s">
        <v>63</v>
      </c>
      <c r="B23" s="29" t="s">
        <v>87</v>
      </c>
      <c r="C23" s="29" t="s">
        <v>81</v>
      </c>
      <c r="D23" s="2">
        <f>'приложение 3'!F215</f>
        <v>3349.9</v>
      </c>
    </row>
    <row r="24" spans="1:4" x14ac:dyDescent="0.25">
      <c r="A24" s="39" t="s">
        <v>64</v>
      </c>
      <c r="B24" s="29" t="s">
        <v>87</v>
      </c>
      <c r="C24" s="29" t="s">
        <v>82</v>
      </c>
      <c r="D24" s="2">
        <f>'приложение 3'!F226</f>
        <v>142.29999999999998</v>
      </c>
    </row>
    <row r="25" spans="1:4" x14ac:dyDescent="0.25">
      <c r="A25" s="39" t="s">
        <v>65</v>
      </c>
      <c r="B25" s="29" t="s">
        <v>87</v>
      </c>
      <c r="C25" s="29" t="s">
        <v>83</v>
      </c>
      <c r="D25" s="2">
        <f>'приложение 3'!F244</f>
        <v>19970.7</v>
      </c>
    </row>
    <row r="26" spans="1:4" x14ac:dyDescent="0.25">
      <c r="A26" s="34" t="s">
        <v>67</v>
      </c>
      <c r="B26" s="37" t="s">
        <v>88</v>
      </c>
      <c r="C26" s="37"/>
      <c r="D26" s="35">
        <f>D27</f>
        <v>464.7</v>
      </c>
    </row>
    <row r="27" spans="1:4" x14ac:dyDescent="0.25">
      <c r="A27" s="39" t="s">
        <v>265</v>
      </c>
      <c r="B27" s="29" t="s">
        <v>88</v>
      </c>
      <c r="C27" s="29" t="s">
        <v>88</v>
      </c>
      <c r="D27" s="2">
        <f>'приложение 3'!F267</f>
        <v>464.7</v>
      </c>
    </row>
    <row r="28" spans="1:4" x14ac:dyDescent="0.25">
      <c r="A28" s="34" t="s">
        <v>69</v>
      </c>
      <c r="B28" s="37" t="s">
        <v>86</v>
      </c>
      <c r="C28" s="37"/>
      <c r="D28" s="35">
        <f>D29</f>
        <v>27542</v>
      </c>
    </row>
    <row r="29" spans="1:4" x14ac:dyDescent="0.25">
      <c r="A29" s="39" t="s">
        <v>70</v>
      </c>
      <c r="B29" s="29" t="s">
        <v>86</v>
      </c>
      <c r="C29" s="29" t="s">
        <v>81</v>
      </c>
      <c r="D29" s="2">
        <f>'приложение 3'!F278</f>
        <v>27542</v>
      </c>
    </row>
    <row r="30" spans="1:4" x14ac:dyDescent="0.25">
      <c r="A30" s="34" t="s">
        <v>72</v>
      </c>
      <c r="B30" s="37">
        <v>10</v>
      </c>
      <c r="C30" s="37"/>
      <c r="D30" s="35">
        <f>D31</f>
        <v>480</v>
      </c>
    </row>
    <row r="31" spans="1:4" x14ac:dyDescent="0.25">
      <c r="A31" s="39" t="s">
        <v>73</v>
      </c>
      <c r="B31" s="29">
        <v>10</v>
      </c>
      <c r="C31" s="29" t="s">
        <v>81</v>
      </c>
      <c r="D31" s="2">
        <f>'приложение 3'!F313</f>
        <v>480</v>
      </c>
    </row>
    <row r="32" spans="1:4" x14ac:dyDescent="0.25">
      <c r="A32" s="34" t="s">
        <v>75</v>
      </c>
      <c r="B32" s="37">
        <v>11</v>
      </c>
      <c r="C32" s="37"/>
      <c r="D32" s="35">
        <f>D33+D34</f>
        <v>124062.1</v>
      </c>
    </row>
    <row r="33" spans="1:4" x14ac:dyDescent="0.25">
      <c r="A33" s="39" t="s">
        <v>76</v>
      </c>
      <c r="B33" s="29">
        <v>11</v>
      </c>
      <c r="C33" s="29" t="s">
        <v>81</v>
      </c>
      <c r="D33" s="2">
        <f>'приложение 3'!F320</f>
        <v>35159.800000000003</v>
      </c>
    </row>
    <row r="34" spans="1:4" x14ac:dyDescent="0.25">
      <c r="A34" s="39" t="s">
        <v>374</v>
      </c>
      <c r="B34" s="29" t="s">
        <v>164</v>
      </c>
      <c r="C34" s="29" t="s">
        <v>82</v>
      </c>
      <c r="D34" s="2">
        <f>'приложение 3'!F346</f>
        <v>88902.3</v>
      </c>
    </row>
    <row r="35" spans="1:4" ht="26.25" x14ac:dyDescent="0.25">
      <c r="A35" s="34" t="s">
        <v>264</v>
      </c>
      <c r="B35" s="37">
        <v>14</v>
      </c>
      <c r="C35" s="37"/>
      <c r="D35" s="35">
        <f>D36</f>
        <v>5040.3999999999996</v>
      </c>
    </row>
    <row r="36" spans="1:4" x14ac:dyDescent="0.25">
      <c r="A36" s="39" t="s">
        <v>78</v>
      </c>
      <c r="B36" s="29">
        <v>14</v>
      </c>
      <c r="C36" s="29" t="s">
        <v>83</v>
      </c>
      <c r="D36" s="2">
        <f>'приложение 3'!F357</f>
        <v>5040.3999999999996</v>
      </c>
    </row>
    <row r="37" spans="1:4" x14ac:dyDescent="0.25">
      <c r="A37" s="34" t="s">
        <v>80</v>
      </c>
      <c r="B37" s="44"/>
      <c r="C37" s="44"/>
      <c r="D37" s="35">
        <f>D6+D12+D14+D18+D22+D26+D28+D30+D32+D35</f>
        <v>326479.5</v>
      </c>
    </row>
  </sheetData>
  <customSheetViews>
    <customSheetView guid="{14FCFFF9-F599-4ACE-9E49-6DD44AC1D378}" scale="110" showPageBreaks="1" fitToPage="1" hiddenRows="1" topLeftCell="A8">
      <selection activeCell="F8" sqref="F1:F1048576"/>
      <pageMargins left="0.70866141732283472" right="0.70866141732283472" top="0.74803149606299213" bottom="0.74803149606299213" header="0.31496062992125984" footer="0.31496062992125984"/>
      <pageSetup paperSize="9" scale="81" orientation="portrait" r:id="rId1"/>
    </customSheetView>
    <customSheetView guid="{6E026B7C-096C-48A7-8F9F-B6778D6DEF19}" scale="110" showPageBreaks="1" fitToPage="1" hiddenRows="1">
      <selection activeCell="A2" sqref="A2:D2"/>
      <pageMargins left="0.70866141732283472" right="0.70866141732283472" top="0.74803149606299213" bottom="0.74803149606299213" header="0.31496062992125984" footer="0.31496062992125984"/>
      <pageSetup paperSize="9" scale="81" orientation="portrait" r:id="rId2"/>
    </customSheetView>
    <customSheetView guid="{44A7E017-3507-449F-AC36-4C253230B0BE}" scale="110" showPageBreaks="1" fitToPage="1" hiddenRows="1">
      <selection activeCell="A2" sqref="A2:D2"/>
      <pageMargins left="0.70866141732283472" right="0.70866141732283472" top="0.74803149606299213" bottom="0.74803149606299213" header="0.31496062992125984" footer="0.31496062992125984"/>
      <pageSetup paperSize="9" scale="97" orientation="portrait" r:id="rId3"/>
    </customSheetView>
  </customSheetViews>
  <mergeCells count="2">
    <mergeCell ref="A1:D1"/>
    <mergeCell ref="A2:D2"/>
  </mergeCells>
  <pageMargins left="0" right="0" top="0.3543307086614173" bottom="0.3543307086614173" header="0.31496062992125984" footer="0.31496062992125984"/>
  <pageSetup paperSize="9" fitToHeight="0" orientation="portrait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zoomScale="110" zoomScaleNormal="110" workbookViewId="0">
      <selection activeCell="A2" sqref="A2:E2"/>
    </sheetView>
  </sheetViews>
  <sheetFormatPr defaultRowHeight="15.75" x14ac:dyDescent="0.25"/>
  <cols>
    <col min="1" max="1" width="53.140625" style="1" customWidth="1"/>
    <col min="2" max="3" width="9.7109375" style="1" customWidth="1"/>
    <col min="4" max="5" width="14.42578125" style="1" customWidth="1"/>
    <col min="6" max="6" width="9.140625" style="1"/>
    <col min="7" max="8" width="10" style="5" bestFit="1" customWidth="1"/>
    <col min="9" max="16384" width="9.140625" style="1"/>
  </cols>
  <sheetData>
    <row r="1" spans="1:8" ht="53.25" customHeight="1" x14ac:dyDescent="0.25">
      <c r="A1" s="94" t="s">
        <v>521</v>
      </c>
      <c r="B1" s="94"/>
      <c r="C1" s="94"/>
      <c r="D1" s="94"/>
      <c r="E1" s="95"/>
    </row>
    <row r="2" spans="1:8" ht="39.75" customHeight="1" x14ac:dyDescent="0.25">
      <c r="A2" s="96" t="s">
        <v>522</v>
      </c>
      <c r="B2" s="96"/>
      <c r="C2" s="96"/>
      <c r="D2" s="96"/>
      <c r="E2" s="96"/>
    </row>
    <row r="3" spans="1:8" x14ac:dyDescent="0.25">
      <c r="A3" s="97" t="s">
        <v>22</v>
      </c>
      <c r="B3" s="97"/>
      <c r="C3" s="97"/>
      <c r="D3" s="97"/>
      <c r="E3" s="97"/>
    </row>
    <row r="4" spans="1:8" x14ac:dyDescent="0.25">
      <c r="A4" s="98" t="s">
        <v>23</v>
      </c>
      <c r="B4" s="98" t="s">
        <v>24</v>
      </c>
      <c r="C4" s="98" t="s">
        <v>25</v>
      </c>
      <c r="D4" s="100" t="s">
        <v>520</v>
      </c>
      <c r="E4" s="101"/>
    </row>
    <row r="5" spans="1:8" x14ac:dyDescent="0.25">
      <c r="A5" s="99"/>
      <c r="B5" s="99"/>
      <c r="C5" s="99"/>
      <c r="D5" s="67">
        <v>2025</v>
      </c>
      <c r="E5" s="67">
        <v>2026</v>
      </c>
    </row>
    <row r="6" spans="1:8" ht="12" customHeight="1" x14ac:dyDescent="0.25">
      <c r="A6" s="68">
        <v>1</v>
      </c>
      <c r="B6" s="68">
        <v>2</v>
      </c>
      <c r="C6" s="68">
        <v>3</v>
      </c>
      <c r="D6" s="68">
        <v>4</v>
      </c>
      <c r="E6" s="68">
        <v>5</v>
      </c>
    </row>
    <row r="7" spans="1:8" x14ac:dyDescent="0.25">
      <c r="A7" s="69" t="s">
        <v>29</v>
      </c>
      <c r="B7" s="70" t="s">
        <v>81</v>
      </c>
      <c r="C7" s="70"/>
      <c r="D7" s="71">
        <f>SUM(D8:D12)</f>
        <v>94086.6</v>
      </c>
      <c r="E7" s="71">
        <f>SUM(E8:E12)</f>
        <v>99365.1</v>
      </c>
      <c r="G7" s="7">
        <f t="shared" ref="G7:G26" si="0">D7/$D$39*100</f>
        <v>39.058964188082626</v>
      </c>
      <c r="H7" s="7">
        <f t="shared" ref="H7:H19" si="1">E7/$E$39*100</f>
        <v>39.649501394005874</v>
      </c>
    </row>
    <row r="8" spans="1:8" ht="26.25" x14ac:dyDescent="0.25">
      <c r="A8" s="72" t="s">
        <v>30</v>
      </c>
      <c r="B8" s="73" t="s">
        <v>81</v>
      </c>
      <c r="C8" s="73" t="s">
        <v>82</v>
      </c>
      <c r="D8" s="74">
        <f>'приложение 4'!F8</f>
        <v>3684.3</v>
      </c>
      <c r="E8" s="74">
        <f>'приложение 4'!G8</f>
        <v>3684.3</v>
      </c>
      <c r="G8" s="7">
        <f t="shared" si="0"/>
        <v>1.5294945481944593</v>
      </c>
      <c r="H8" s="7">
        <f t="shared" si="1"/>
        <v>1.4701405019059592</v>
      </c>
    </row>
    <row r="9" spans="1:8" ht="39" x14ac:dyDescent="0.25">
      <c r="A9" s="72" t="s">
        <v>34</v>
      </c>
      <c r="B9" s="73" t="s">
        <v>81</v>
      </c>
      <c r="C9" s="73" t="s">
        <v>83</v>
      </c>
      <c r="D9" s="74">
        <f>'приложение 4'!F15</f>
        <v>23</v>
      </c>
      <c r="E9" s="74">
        <f>'приложение 4'!G15</f>
        <v>23</v>
      </c>
      <c r="G9" s="7">
        <f t="shared" si="0"/>
        <v>9.5481840806863078E-3</v>
      </c>
      <c r="H9" s="7">
        <f t="shared" si="1"/>
        <v>9.1776542474383358E-3</v>
      </c>
    </row>
    <row r="10" spans="1:8" ht="39" x14ac:dyDescent="0.25">
      <c r="A10" s="72" t="s">
        <v>39</v>
      </c>
      <c r="B10" s="73" t="s">
        <v>81</v>
      </c>
      <c r="C10" s="73" t="s">
        <v>84</v>
      </c>
      <c r="D10" s="74">
        <f>'приложение 4'!F22</f>
        <v>45680.5</v>
      </c>
      <c r="E10" s="74">
        <f>'приложение 4'!G22</f>
        <v>45875.4</v>
      </c>
      <c r="G10" s="7">
        <f t="shared" si="0"/>
        <v>18.963731430338733</v>
      </c>
      <c r="H10" s="7">
        <f t="shared" si="1"/>
        <v>18.305589550562289</v>
      </c>
    </row>
    <row r="11" spans="1:8" x14ac:dyDescent="0.25">
      <c r="A11" s="72" t="s">
        <v>41</v>
      </c>
      <c r="B11" s="73" t="s">
        <v>81</v>
      </c>
      <c r="C11" s="73">
        <v>11</v>
      </c>
      <c r="D11" s="74">
        <f>'приложение 4'!F52</f>
        <v>100</v>
      </c>
      <c r="E11" s="74">
        <f>'приложение 4'!G52</f>
        <v>100</v>
      </c>
      <c r="G11" s="7">
        <f t="shared" si="0"/>
        <v>4.1513843829070904E-2</v>
      </c>
      <c r="H11" s="7">
        <f t="shared" si="1"/>
        <v>3.9902844554079726E-2</v>
      </c>
    </row>
    <row r="12" spans="1:8" x14ac:dyDescent="0.25">
      <c r="A12" s="72" t="s">
        <v>45</v>
      </c>
      <c r="B12" s="73" t="s">
        <v>81</v>
      </c>
      <c r="C12" s="73">
        <v>13</v>
      </c>
      <c r="D12" s="74">
        <f>'приложение 4'!F58</f>
        <v>44598.799999999996</v>
      </c>
      <c r="E12" s="74">
        <f>'приложение 4'!G58</f>
        <v>49682.399999999994</v>
      </c>
      <c r="G12" s="7">
        <f t="shared" si="0"/>
        <v>18.514676181639668</v>
      </c>
      <c r="H12" s="7">
        <f t="shared" si="1"/>
        <v>19.824690842736103</v>
      </c>
    </row>
    <row r="13" spans="1:8" x14ac:dyDescent="0.25">
      <c r="A13" s="69" t="s">
        <v>48</v>
      </c>
      <c r="B13" s="70" t="s">
        <v>82</v>
      </c>
      <c r="C13" s="70"/>
      <c r="D13" s="71">
        <f>D14</f>
        <v>4800.5999999999995</v>
      </c>
      <c r="E13" s="71">
        <f>E14</f>
        <v>5214.5</v>
      </c>
      <c r="G13" s="7">
        <f t="shared" si="0"/>
        <v>1.9929135868583776</v>
      </c>
      <c r="H13" s="7">
        <f t="shared" si="1"/>
        <v>2.0807338292724875</v>
      </c>
    </row>
    <row r="14" spans="1:8" x14ac:dyDescent="0.25">
      <c r="A14" s="72" t="s">
        <v>49</v>
      </c>
      <c r="B14" s="73" t="s">
        <v>82</v>
      </c>
      <c r="C14" s="73" t="s">
        <v>83</v>
      </c>
      <c r="D14" s="74">
        <f>'приложение 4'!F99</f>
        <v>4800.5999999999995</v>
      </c>
      <c r="E14" s="74">
        <f>'приложение 4'!G99</f>
        <v>5214.5</v>
      </c>
      <c r="G14" s="7">
        <f t="shared" si="0"/>
        <v>1.9929135868583776</v>
      </c>
      <c r="H14" s="7">
        <f t="shared" si="1"/>
        <v>2.0807338292724875</v>
      </c>
    </row>
    <row r="15" spans="1:8" ht="26.25" x14ac:dyDescent="0.25">
      <c r="A15" s="69" t="s">
        <v>50</v>
      </c>
      <c r="B15" s="70" t="s">
        <v>83</v>
      </c>
      <c r="C15" s="70"/>
      <c r="D15" s="71">
        <f>D16+D17+D18</f>
        <v>5048.1000000000004</v>
      </c>
      <c r="E15" s="71">
        <f>E16+E17+E18</f>
        <v>5047.8999999999996</v>
      </c>
      <c r="G15" s="7">
        <f t="shared" si="0"/>
        <v>2.0956603503353284</v>
      </c>
      <c r="H15" s="7">
        <f t="shared" si="1"/>
        <v>2.0142556902453901</v>
      </c>
    </row>
    <row r="16" spans="1:8" x14ac:dyDescent="0.25">
      <c r="A16" s="72" t="s">
        <v>51</v>
      </c>
      <c r="B16" s="73" t="s">
        <v>83</v>
      </c>
      <c r="C16" s="73" t="s">
        <v>84</v>
      </c>
      <c r="D16" s="74">
        <f>'приложение 4'!F112</f>
        <v>1125.4000000000001</v>
      </c>
      <c r="E16" s="74">
        <f>'приложение 4'!G112</f>
        <v>1125.4000000000001</v>
      </c>
      <c r="G16" s="7">
        <f t="shared" si="0"/>
        <v>0.46719679845236395</v>
      </c>
      <c r="H16" s="7">
        <f t="shared" si="1"/>
        <v>0.44906661261161324</v>
      </c>
    </row>
    <row r="17" spans="1:8" ht="26.25" x14ac:dyDescent="0.25">
      <c r="A17" s="72" t="s">
        <v>317</v>
      </c>
      <c r="B17" s="73" t="s">
        <v>83</v>
      </c>
      <c r="C17" s="73" t="s">
        <v>318</v>
      </c>
      <c r="D17" s="74">
        <f>'приложение 4'!F127</f>
        <v>2754.1</v>
      </c>
      <c r="E17" s="74">
        <f>'приложение 4'!G127</f>
        <v>2754.1</v>
      </c>
      <c r="G17" s="7">
        <f t="shared" si="0"/>
        <v>1.1433327728964418</v>
      </c>
      <c r="H17" s="7">
        <f t="shared" si="1"/>
        <v>1.0989642418639096</v>
      </c>
    </row>
    <row r="18" spans="1:8" ht="26.25" x14ac:dyDescent="0.25">
      <c r="A18" s="72" t="s">
        <v>55</v>
      </c>
      <c r="B18" s="73" t="s">
        <v>83</v>
      </c>
      <c r="C18" s="73">
        <v>14</v>
      </c>
      <c r="D18" s="74">
        <f>'приложение 4'!F150</f>
        <v>1168.6000000000001</v>
      </c>
      <c r="E18" s="74">
        <f>'приложение 4'!G150</f>
        <v>1168.4000000000001</v>
      </c>
      <c r="G18" s="7">
        <f t="shared" si="0"/>
        <v>0.48513077898652263</v>
      </c>
      <c r="H18" s="7">
        <f t="shared" si="1"/>
        <v>0.46622483576986751</v>
      </c>
    </row>
    <row r="19" spans="1:8" x14ac:dyDescent="0.25">
      <c r="A19" s="69" t="s">
        <v>56</v>
      </c>
      <c r="B19" s="70" t="s">
        <v>84</v>
      </c>
      <c r="C19" s="70"/>
      <c r="D19" s="71">
        <f>SUM(D20:D22)</f>
        <v>43376.2</v>
      </c>
      <c r="E19" s="71">
        <f>SUM(E20:E22)</f>
        <v>43421.2</v>
      </c>
      <c r="G19" s="7">
        <f t="shared" si="0"/>
        <v>18.007127926985451</v>
      </c>
      <c r="H19" s="7">
        <f t="shared" si="1"/>
        <v>17.326293939516063</v>
      </c>
    </row>
    <row r="20" spans="1:8" x14ac:dyDescent="0.25">
      <c r="A20" s="72" t="s">
        <v>57</v>
      </c>
      <c r="B20" s="73" t="s">
        <v>84</v>
      </c>
      <c r="C20" s="73" t="s">
        <v>86</v>
      </c>
      <c r="D20" s="74">
        <f>'приложение 4'!F170</f>
        <v>1896.7</v>
      </c>
      <c r="E20" s="74">
        <f>'приложение 4'!G170</f>
        <v>1896.7</v>
      </c>
      <c r="G20" s="7">
        <f t="shared" si="0"/>
        <v>0.78739307590598773</v>
      </c>
      <c r="H20" s="7">
        <f t="shared" ref="H20:H36" si="2">E20/$E$39*100</f>
        <v>0.75683725265723012</v>
      </c>
    </row>
    <row r="21" spans="1:8" x14ac:dyDescent="0.25">
      <c r="A21" s="72" t="s">
        <v>59</v>
      </c>
      <c r="B21" s="73" t="s">
        <v>84</v>
      </c>
      <c r="C21" s="73" t="s">
        <v>85</v>
      </c>
      <c r="D21" s="74">
        <f>'приложение 4'!F177</f>
        <v>41319.5</v>
      </c>
      <c r="E21" s="74">
        <f>'приложение 4'!G177</f>
        <v>41364.5</v>
      </c>
      <c r="G21" s="7">
        <f t="shared" si="0"/>
        <v>17.153312700952949</v>
      </c>
      <c r="H21" s="7">
        <f t="shared" si="2"/>
        <v>16.50561213557231</v>
      </c>
    </row>
    <row r="22" spans="1:8" x14ac:dyDescent="0.25">
      <c r="A22" s="72" t="s">
        <v>60</v>
      </c>
      <c r="B22" s="73" t="s">
        <v>84</v>
      </c>
      <c r="C22" s="73">
        <v>12</v>
      </c>
      <c r="D22" s="74">
        <f>'приложение 4'!F195</f>
        <v>160</v>
      </c>
      <c r="E22" s="74">
        <f>'приложение 4'!G195</f>
        <v>160</v>
      </c>
      <c r="G22" s="7">
        <f t="shared" si="0"/>
        <v>6.6422150126513438E-2</v>
      </c>
      <c r="H22" s="7">
        <f t="shared" si="2"/>
        <v>6.3844551286527565E-2</v>
      </c>
    </row>
    <row r="23" spans="1:8" x14ac:dyDescent="0.25">
      <c r="A23" s="69" t="s">
        <v>62</v>
      </c>
      <c r="B23" s="70" t="s">
        <v>87</v>
      </c>
      <c r="C23" s="70"/>
      <c r="D23" s="71">
        <f>D24+D25+D26</f>
        <v>23451.5</v>
      </c>
      <c r="E23" s="71">
        <f>E24+E25+E26</f>
        <v>27689.5</v>
      </c>
      <c r="G23" s="7">
        <f t="shared" si="0"/>
        <v>9.7356190855745623</v>
      </c>
      <c r="H23" s="7">
        <f t="shared" si="2"/>
        <v>11.048898142801905</v>
      </c>
    </row>
    <row r="24" spans="1:8" x14ac:dyDescent="0.25">
      <c r="A24" s="72" t="s">
        <v>63</v>
      </c>
      <c r="B24" s="73" t="s">
        <v>87</v>
      </c>
      <c r="C24" s="73" t="s">
        <v>81</v>
      </c>
      <c r="D24" s="74">
        <f>'приложение 4'!F209</f>
        <v>3349.9</v>
      </c>
      <c r="E24" s="74">
        <f>'приложение 4'!G209</f>
        <v>3349.9</v>
      </c>
      <c r="G24" s="7">
        <f t="shared" si="0"/>
        <v>1.3906722544300461</v>
      </c>
      <c r="H24" s="7">
        <f t="shared" si="2"/>
        <v>1.3367053897171168</v>
      </c>
    </row>
    <row r="25" spans="1:8" x14ac:dyDescent="0.25">
      <c r="A25" s="72" t="s">
        <v>64</v>
      </c>
      <c r="B25" s="73" t="s">
        <v>87</v>
      </c>
      <c r="C25" s="73" t="s">
        <v>82</v>
      </c>
      <c r="D25" s="74">
        <f>'приложение 4'!F220</f>
        <v>142.29999999999998</v>
      </c>
      <c r="E25" s="74">
        <f>'приложение 4'!G220</f>
        <v>4380.3</v>
      </c>
      <c r="G25" s="7">
        <f t="shared" si="0"/>
        <v>5.907419976876789E-2</v>
      </c>
      <c r="H25" s="7">
        <f t="shared" si="2"/>
        <v>1.7478643000023542</v>
      </c>
    </row>
    <row r="26" spans="1:8" x14ac:dyDescent="0.25">
      <c r="A26" s="72" t="s">
        <v>65</v>
      </c>
      <c r="B26" s="73" t="s">
        <v>87</v>
      </c>
      <c r="C26" s="73" t="s">
        <v>83</v>
      </c>
      <c r="D26" s="74">
        <f>'приложение 4'!F243</f>
        <v>19959.3</v>
      </c>
      <c r="E26" s="74">
        <f>'приложение 4'!G243</f>
        <v>19959.3</v>
      </c>
      <c r="G26" s="7">
        <f t="shared" si="0"/>
        <v>8.2858726313757476</v>
      </c>
      <c r="H26" s="7">
        <f t="shared" si="2"/>
        <v>7.9643284530824339</v>
      </c>
    </row>
    <row r="27" spans="1:8" x14ac:dyDescent="0.25">
      <c r="A27" s="69" t="s">
        <v>507</v>
      </c>
      <c r="B27" s="70" t="s">
        <v>505</v>
      </c>
      <c r="C27" s="70"/>
      <c r="D27" s="71">
        <f>D28</f>
        <v>250</v>
      </c>
      <c r="E27" s="71">
        <f>E28</f>
        <v>0</v>
      </c>
      <c r="G27" s="7"/>
      <c r="H27" s="7"/>
    </row>
    <row r="28" spans="1:8" ht="26.25" x14ac:dyDescent="0.25">
      <c r="A28" s="72" t="s">
        <v>508</v>
      </c>
      <c r="B28" s="73" t="s">
        <v>505</v>
      </c>
      <c r="C28" s="73" t="s">
        <v>83</v>
      </c>
      <c r="D28" s="74">
        <f>'приложение 4'!F266</f>
        <v>250</v>
      </c>
      <c r="E28" s="74">
        <f>'приложение 4'!G265</f>
        <v>0</v>
      </c>
      <c r="G28" s="7"/>
      <c r="H28" s="7"/>
    </row>
    <row r="29" spans="1:8" x14ac:dyDescent="0.25">
      <c r="A29" s="69" t="s">
        <v>67</v>
      </c>
      <c r="B29" s="70" t="s">
        <v>88</v>
      </c>
      <c r="C29" s="70"/>
      <c r="D29" s="71">
        <f>D30</f>
        <v>664.7</v>
      </c>
      <c r="E29" s="71">
        <f>E30</f>
        <v>664.7</v>
      </c>
      <c r="G29" s="7">
        <f t="shared" ref="G29:G36" si="3">D29/$D$39*100</f>
        <v>0.27594251993183427</v>
      </c>
      <c r="H29" s="7">
        <f t="shared" si="2"/>
        <v>0.26523420775096795</v>
      </c>
    </row>
    <row r="30" spans="1:8" x14ac:dyDescent="0.25">
      <c r="A30" s="72" t="s">
        <v>265</v>
      </c>
      <c r="B30" s="73" t="s">
        <v>88</v>
      </c>
      <c r="C30" s="73" t="s">
        <v>88</v>
      </c>
      <c r="D30" s="74">
        <f>'приложение 4'!F274</f>
        <v>664.7</v>
      </c>
      <c r="E30" s="74">
        <f>'приложение 4'!G274</f>
        <v>664.7</v>
      </c>
      <c r="G30" s="7">
        <f t="shared" si="3"/>
        <v>0.27594251993183427</v>
      </c>
      <c r="H30" s="7">
        <f t="shared" si="2"/>
        <v>0.26523420775096795</v>
      </c>
    </row>
    <row r="31" spans="1:8" x14ac:dyDescent="0.25">
      <c r="A31" s="69" t="s">
        <v>69</v>
      </c>
      <c r="B31" s="70" t="s">
        <v>86</v>
      </c>
      <c r="C31" s="70"/>
      <c r="D31" s="71">
        <f>D32</f>
        <v>29542</v>
      </c>
      <c r="E31" s="71">
        <f>E32</f>
        <v>29542</v>
      </c>
      <c r="G31" s="7">
        <f t="shared" si="3"/>
        <v>12.264019743984125</v>
      </c>
      <c r="H31" s="7">
        <f t="shared" si="2"/>
        <v>11.788098338166233</v>
      </c>
    </row>
    <row r="32" spans="1:8" x14ac:dyDescent="0.25">
      <c r="A32" s="72" t="s">
        <v>70</v>
      </c>
      <c r="B32" s="73" t="s">
        <v>86</v>
      </c>
      <c r="C32" s="73" t="s">
        <v>81</v>
      </c>
      <c r="D32" s="74">
        <f>'приложение 4'!F285</f>
        <v>29542</v>
      </c>
      <c r="E32" s="74">
        <f>'приложение 4'!G285</f>
        <v>29542</v>
      </c>
      <c r="G32" s="7">
        <f t="shared" si="3"/>
        <v>12.264019743984125</v>
      </c>
      <c r="H32" s="7">
        <f t="shared" si="2"/>
        <v>11.788098338166233</v>
      </c>
    </row>
    <row r="33" spans="1:8" x14ac:dyDescent="0.25">
      <c r="A33" s="69" t="s">
        <v>72</v>
      </c>
      <c r="B33" s="70">
        <v>10</v>
      </c>
      <c r="C33" s="70"/>
      <c r="D33" s="71">
        <f>D34</f>
        <v>480</v>
      </c>
      <c r="E33" s="71">
        <f>E34</f>
        <v>480</v>
      </c>
      <c r="G33" s="7">
        <f t="shared" si="3"/>
        <v>0.19926645037954033</v>
      </c>
      <c r="H33" s="7">
        <f t="shared" si="2"/>
        <v>0.19153365385958268</v>
      </c>
    </row>
    <row r="34" spans="1:8" x14ac:dyDescent="0.25">
      <c r="A34" s="72" t="s">
        <v>73</v>
      </c>
      <c r="B34" s="73">
        <v>10</v>
      </c>
      <c r="C34" s="73" t="s">
        <v>81</v>
      </c>
      <c r="D34" s="74">
        <f>'приложение 4'!F324</f>
        <v>480</v>
      </c>
      <c r="E34" s="74">
        <f>'приложение 4'!G324</f>
        <v>480</v>
      </c>
      <c r="G34" s="7">
        <f t="shared" si="3"/>
        <v>0.19926645037954033</v>
      </c>
      <c r="H34" s="7">
        <f t="shared" si="2"/>
        <v>0.19153365385958268</v>
      </c>
    </row>
    <row r="35" spans="1:8" x14ac:dyDescent="0.25">
      <c r="A35" s="69" t="s">
        <v>75</v>
      </c>
      <c r="B35" s="70">
        <v>11</v>
      </c>
      <c r="C35" s="70"/>
      <c r="D35" s="71">
        <f>D36</f>
        <v>35159.800000000003</v>
      </c>
      <c r="E35" s="71">
        <f>E36</f>
        <v>35159.800000000003</v>
      </c>
      <c r="G35" s="7">
        <f t="shared" si="3"/>
        <v>14.596184462613671</v>
      </c>
      <c r="H35" s="7">
        <f t="shared" si="2"/>
        <v>14.029760339525325</v>
      </c>
    </row>
    <row r="36" spans="1:8" x14ac:dyDescent="0.25">
      <c r="A36" s="72" t="s">
        <v>76</v>
      </c>
      <c r="B36" s="73">
        <v>11</v>
      </c>
      <c r="C36" s="73" t="s">
        <v>81</v>
      </c>
      <c r="D36" s="74">
        <f>'приложение 4'!F331</f>
        <v>35159.800000000003</v>
      </c>
      <c r="E36" s="74">
        <f>'приложение 4'!G331</f>
        <v>35159.800000000003</v>
      </c>
      <c r="G36" s="7">
        <f t="shared" si="3"/>
        <v>14.596184462613671</v>
      </c>
      <c r="H36" s="7">
        <f t="shared" si="2"/>
        <v>14.029760339525325</v>
      </c>
    </row>
    <row r="37" spans="1:8" ht="26.25" x14ac:dyDescent="0.25">
      <c r="A37" s="69" t="s">
        <v>264</v>
      </c>
      <c r="B37" s="70" t="s">
        <v>96</v>
      </c>
      <c r="C37" s="70"/>
      <c r="D37" s="71">
        <f>D38</f>
        <v>4024</v>
      </c>
      <c r="E37" s="71">
        <f>E38</f>
        <v>4024</v>
      </c>
      <c r="G37" s="7"/>
      <c r="H37" s="7"/>
    </row>
    <row r="38" spans="1:8" x14ac:dyDescent="0.25">
      <c r="A38" s="72" t="s">
        <v>78</v>
      </c>
      <c r="B38" s="73" t="s">
        <v>96</v>
      </c>
      <c r="C38" s="73" t="s">
        <v>83</v>
      </c>
      <c r="D38" s="74">
        <f>'приложение 4'!F358</f>
        <v>4024</v>
      </c>
      <c r="E38" s="74">
        <f>'приложение 4'!G358</f>
        <v>4024</v>
      </c>
      <c r="G38" s="7"/>
      <c r="H38" s="7"/>
    </row>
    <row r="39" spans="1:8" x14ac:dyDescent="0.25">
      <c r="A39" s="69" t="s">
        <v>80</v>
      </c>
      <c r="B39" s="75"/>
      <c r="C39" s="75"/>
      <c r="D39" s="71">
        <f>D7+D13+D15+D19+D23+D27+D29+D31+D33+D35+D37</f>
        <v>240883.5</v>
      </c>
      <c r="E39" s="71">
        <f>E7+E13+E15+E19+E23+E27+E29+E31+E33+E35+E37</f>
        <v>250608.7</v>
      </c>
      <c r="G39" s="7">
        <f>D39/$D$39*100</f>
        <v>100</v>
      </c>
      <c r="H39" s="7">
        <f>E39/$E$39*100</f>
        <v>100</v>
      </c>
    </row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0" right="0" top="0.3543307086614173" bottom="0.3543307086614173" header="0.31496062992125984" footer="0.31496062992125984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5"/>
  <sheetViews>
    <sheetView zoomScale="110" zoomScaleNormal="110" workbookViewId="0">
      <selection activeCell="A2" sqref="A2:H2"/>
    </sheetView>
  </sheetViews>
  <sheetFormatPr defaultRowHeight="15.75" x14ac:dyDescent="0.25"/>
  <cols>
    <col min="1" max="1" width="40" style="1" customWidth="1"/>
    <col min="2" max="2" width="6.42578125" style="1" customWidth="1"/>
    <col min="3" max="4" width="5.85546875" style="1" customWidth="1"/>
    <col min="5" max="5" width="12.5703125" style="1" customWidth="1"/>
    <col min="6" max="6" width="7.140625" style="1" customWidth="1"/>
    <col min="7" max="7" width="17.42578125" style="1" customWidth="1"/>
    <col min="8" max="8" width="18.7109375" style="5" customWidth="1"/>
    <col min="9" max="9" width="14.140625" style="10" customWidth="1"/>
    <col min="10" max="11" width="9.42578125" style="1" bestFit="1" customWidth="1"/>
    <col min="12" max="16384" width="9.140625" style="1"/>
  </cols>
  <sheetData>
    <row r="1" spans="1:9" ht="45" customHeight="1" x14ac:dyDescent="0.25">
      <c r="A1" s="82" t="s">
        <v>523</v>
      </c>
      <c r="B1" s="82"/>
      <c r="C1" s="82"/>
      <c r="D1" s="82"/>
      <c r="E1" s="82"/>
      <c r="F1" s="82"/>
      <c r="G1" s="82"/>
      <c r="H1" s="82"/>
      <c r="I1" s="49"/>
    </row>
    <row r="2" spans="1:9" ht="62.25" customHeight="1" x14ac:dyDescent="0.25">
      <c r="A2" s="83" t="s">
        <v>524</v>
      </c>
      <c r="B2" s="83"/>
      <c r="C2" s="83"/>
      <c r="D2" s="83"/>
      <c r="E2" s="83"/>
      <c r="F2" s="83"/>
      <c r="G2" s="83"/>
      <c r="H2" s="83"/>
      <c r="I2" s="49"/>
    </row>
    <row r="3" spans="1:9" x14ac:dyDescent="0.25">
      <c r="A3" s="93" t="s">
        <v>22</v>
      </c>
      <c r="B3" s="93"/>
      <c r="C3" s="93"/>
      <c r="D3" s="93"/>
      <c r="E3" s="93"/>
      <c r="F3" s="93"/>
      <c r="G3" s="93"/>
      <c r="H3" s="93"/>
      <c r="I3" s="49"/>
    </row>
    <row r="4" spans="1:9" ht="147.75" customHeight="1" x14ac:dyDescent="0.25">
      <c r="A4" s="25" t="s">
        <v>23</v>
      </c>
      <c r="B4" s="25" t="s">
        <v>89</v>
      </c>
      <c r="C4" s="25" t="s">
        <v>24</v>
      </c>
      <c r="D4" s="25" t="s">
        <v>25</v>
      </c>
      <c r="E4" s="25" t="s">
        <v>26</v>
      </c>
      <c r="F4" s="25" t="s">
        <v>27</v>
      </c>
      <c r="G4" s="25" t="s">
        <v>28</v>
      </c>
      <c r="H4" s="50" t="s">
        <v>90</v>
      </c>
      <c r="I4" s="49"/>
    </row>
    <row r="5" spans="1:9" ht="12" customHeight="1" x14ac:dyDescent="0.2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51">
        <v>8</v>
      </c>
      <c r="I5" s="49"/>
    </row>
    <row r="6" spans="1:9" ht="15.75" customHeight="1" x14ac:dyDescent="0.25">
      <c r="A6" s="34" t="s">
        <v>29</v>
      </c>
      <c r="B6" s="37" t="s">
        <v>365</v>
      </c>
      <c r="C6" s="37" t="s">
        <v>81</v>
      </c>
      <c r="D6" s="37"/>
      <c r="E6" s="37"/>
      <c r="F6" s="37"/>
      <c r="G6" s="38">
        <f>G7+G14+G21+G52+G58</f>
        <v>83907.1</v>
      </c>
      <c r="H6" s="38">
        <f>H7+H14+H21+H52+H58</f>
        <v>0</v>
      </c>
      <c r="I6" s="49"/>
    </row>
    <row r="7" spans="1:9" ht="39" x14ac:dyDescent="0.25">
      <c r="A7" s="34" t="s">
        <v>30</v>
      </c>
      <c r="B7" s="37" t="s">
        <v>365</v>
      </c>
      <c r="C7" s="37" t="s">
        <v>81</v>
      </c>
      <c r="D7" s="37" t="s">
        <v>82</v>
      </c>
      <c r="E7" s="37"/>
      <c r="F7" s="37"/>
      <c r="G7" s="38">
        <f t="shared" ref="G7:H9" si="0">G8</f>
        <v>3684.3</v>
      </c>
      <c r="H7" s="38">
        <f t="shared" si="0"/>
        <v>0</v>
      </c>
      <c r="I7" s="49"/>
    </row>
    <row r="8" spans="1:9" ht="39" x14ac:dyDescent="0.25">
      <c r="A8" s="39" t="s">
        <v>35</v>
      </c>
      <c r="B8" s="29" t="s">
        <v>365</v>
      </c>
      <c r="C8" s="29" t="s">
        <v>81</v>
      </c>
      <c r="D8" s="29" t="s">
        <v>82</v>
      </c>
      <c r="E8" s="29" t="s">
        <v>113</v>
      </c>
      <c r="F8" s="29"/>
      <c r="G8" s="40">
        <f t="shared" si="0"/>
        <v>3684.3</v>
      </c>
      <c r="H8" s="40">
        <f t="shared" si="0"/>
        <v>0</v>
      </c>
      <c r="I8" s="49"/>
    </row>
    <row r="9" spans="1:9" ht="39" x14ac:dyDescent="0.25">
      <c r="A9" s="39" t="s">
        <v>116</v>
      </c>
      <c r="B9" s="29" t="s">
        <v>365</v>
      </c>
      <c r="C9" s="29" t="s">
        <v>81</v>
      </c>
      <c r="D9" s="29" t="s">
        <v>82</v>
      </c>
      <c r="E9" s="29" t="s">
        <v>114</v>
      </c>
      <c r="F9" s="29"/>
      <c r="G9" s="40">
        <f t="shared" si="0"/>
        <v>3684.3</v>
      </c>
      <c r="H9" s="40">
        <f t="shared" si="0"/>
        <v>0</v>
      </c>
      <c r="I9" s="49"/>
    </row>
    <row r="10" spans="1:9" ht="39" x14ac:dyDescent="0.25">
      <c r="A10" s="39" t="s">
        <v>117</v>
      </c>
      <c r="B10" s="29" t="s">
        <v>365</v>
      </c>
      <c r="C10" s="29" t="s">
        <v>81</v>
      </c>
      <c r="D10" s="29" t="s">
        <v>82</v>
      </c>
      <c r="E10" s="29" t="s">
        <v>115</v>
      </c>
      <c r="F10" s="29"/>
      <c r="G10" s="40">
        <f>SUM(G11)</f>
        <v>3684.3</v>
      </c>
      <c r="H10" s="40">
        <f>SUM(H11)</f>
        <v>0</v>
      </c>
      <c r="I10" s="49"/>
    </row>
    <row r="11" spans="1:9" x14ac:dyDescent="0.25">
      <c r="A11" s="39" t="s">
        <v>31</v>
      </c>
      <c r="B11" s="29" t="s">
        <v>365</v>
      </c>
      <c r="C11" s="29" t="s">
        <v>81</v>
      </c>
      <c r="D11" s="29" t="s">
        <v>82</v>
      </c>
      <c r="E11" s="29" t="s">
        <v>118</v>
      </c>
      <c r="F11" s="29"/>
      <c r="G11" s="40">
        <f>SUM(G12)</f>
        <v>3684.3</v>
      </c>
      <c r="H11" s="40">
        <f>SUM(H12)</f>
        <v>0</v>
      </c>
      <c r="I11" s="49"/>
    </row>
    <row r="12" spans="1:9" ht="77.25" x14ac:dyDescent="0.25">
      <c r="A12" s="39" t="s">
        <v>32</v>
      </c>
      <c r="B12" s="29" t="s">
        <v>365</v>
      </c>
      <c r="C12" s="29" t="s">
        <v>81</v>
      </c>
      <c r="D12" s="29" t="s">
        <v>82</v>
      </c>
      <c r="E12" s="29" t="s">
        <v>118</v>
      </c>
      <c r="F12" s="29">
        <v>100</v>
      </c>
      <c r="G12" s="40">
        <f>G13</f>
        <v>3684.3</v>
      </c>
      <c r="H12" s="40">
        <f>H13</f>
        <v>0</v>
      </c>
      <c r="I12" s="49"/>
    </row>
    <row r="13" spans="1:9" ht="26.25" x14ac:dyDescent="0.25">
      <c r="A13" s="39" t="s">
        <v>33</v>
      </c>
      <c r="B13" s="29" t="s">
        <v>365</v>
      </c>
      <c r="C13" s="29" t="s">
        <v>81</v>
      </c>
      <c r="D13" s="29" t="s">
        <v>82</v>
      </c>
      <c r="E13" s="29" t="s">
        <v>118</v>
      </c>
      <c r="F13" s="29">
        <v>120</v>
      </c>
      <c r="G13" s="40">
        <v>3684.3</v>
      </c>
      <c r="H13" s="40">
        <v>0</v>
      </c>
      <c r="I13" s="49"/>
    </row>
    <row r="14" spans="1:9" ht="51.75" x14ac:dyDescent="0.25">
      <c r="A14" s="34" t="s">
        <v>34</v>
      </c>
      <c r="B14" s="37" t="s">
        <v>365</v>
      </c>
      <c r="C14" s="37" t="s">
        <v>81</v>
      </c>
      <c r="D14" s="37" t="s">
        <v>83</v>
      </c>
      <c r="E14" s="37"/>
      <c r="F14" s="37"/>
      <c r="G14" s="38">
        <f t="shared" ref="G14:H16" si="1">G15</f>
        <v>23</v>
      </c>
      <c r="H14" s="38">
        <f t="shared" si="1"/>
        <v>0</v>
      </c>
      <c r="I14" s="49"/>
    </row>
    <row r="15" spans="1:9" ht="39" x14ac:dyDescent="0.25">
      <c r="A15" s="39" t="s">
        <v>35</v>
      </c>
      <c r="B15" s="29" t="s">
        <v>365</v>
      </c>
      <c r="C15" s="29" t="s">
        <v>81</v>
      </c>
      <c r="D15" s="29" t="s">
        <v>83</v>
      </c>
      <c r="E15" s="29" t="s">
        <v>113</v>
      </c>
      <c r="F15" s="29"/>
      <c r="G15" s="40">
        <f t="shared" si="1"/>
        <v>23</v>
      </c>
      <c r="H15" s="40">
        <f t="shared" si="1"/>
        <v>0</v>
      </c>
      <c r="I15" s="49"/>
    </row>
    <row r="16" spans="1:9" ht="39" x14ac:dyDescent="0.25">
      <c r="A16" s="39" t="s">
        <v>116</v>
      </c>
      <c r="B16" s="29" t="s">
        <v>365</v>
      </c>
      <c r="C16" s="29" t="s">
        <v>81</v>
      </c>
      <c r="D16" s="29" t="s">
        <v>83</v>
      </c>
      <c r="E16" s="29" t="s">
        <v>114</v>
      </c>
      <c r="F16" s="29"/>
      <c r="G16" s="40">
        <f t="shared" si="1"/>
        <v>23</v>
      </c>
      <c r="H16" s="40">
        <f t="shared" si="1"/>
        <v>0</v>
      </c>
      <c r="I16" s="49"/>
    </row>
    <row r="17" spans="1:9" ht="51.75" x14ac:dyDescent="0.25">
      <c r="A17" s="39" t="s">
        <v>128</v>
      </c>
      <c r="B17" s="29" t="s">
        <v>365</v>
      </c>
      <c r="C17" s="29" t="s">
        <v>81</v>
      </c>
      <c r="D17" s="29" t="s">
        <v>83</v>
      </c>
      <c r="E17" s="29" t="s">
        <v>126</v>
      </c>
      <c r="F17" s="29"/>
      <c r="G17" s="40">
        <f>SUM(G18)</f>
        <v>23</v>
      </c>
      <c r="H17" s="40">
        <f>SUM(H18)</f>
        <v>0</v>
      </c>
      <c r="I17" s="49"/>
    </row>
    <row r="18" spans="1:9" ht="39" x14ac:dyDescent="0.25">
      <c r="A18" s="39" t="s">
        <v>442</v>
      </c>
      <c r="B18" s="29" t="s">
        <v>365</v>
      </c>
      <c r="C18" s="29" t="s">
        <v>81</v>
      </c>
      <c r="D18" s="29" t="s">
        <v>83</v>
      </c>
      <c r="E18" s="29" t="s">
        <v>443</v>
      </c>
      <c r="F18" s="29"/>
      <c r="G18" s="40">
        <f>SUM(G19)</f>
        <v>23</v>
      </c>
      <c r="H18" s="40">
        <f>SUM(H19)</f>
        <v>0</v>
      </c>
      <c r="I18" s="49"/>
    </row>
    <row r="19" spans="1:9" ht="26.25" x14ac:dyDescent="0.25">
      <c r="A19" s="39" t="s">
        <v>38</v>
      </c>
      <c r="B19" s="29" t="s">
        <v>365</v>
      </c>
      <c r="C19" s="29" t="s">
        <v>81</v>
      </c>
      <c r="D19" s="29" t="s">
        <v>83</v>
      </c>
      <c r="E19" s="29" t="s">
        <v>443</v>
      </c>
      <c r="F19" s="29">
        <v>300</v>
      </c>
      <c r="G19" s="40">
        <f>G20</f>
        <v>23</v>
      </c>
      <c r="H19" s="40">
        <f>H20</f>
        <v>0</v>
      </c>
      <c r="I19" s="49">
        <v>2866100</v>
      </c>
    </row>
    <row r="20" spans="1:9" x14ac:dyDescent="0.25">
      <c r="A20" s="39" t="s">
        <v>441</v>
      </c>
      <c r="B20" s="29" t="s">
        <v>365</v>
      </c>
      <c r="C20" s="29" t="s">
        <v>81</v>
      </c>
      <c r="D20" s="29" t="s">
        <v>83</v>
      </c>
      <c r="E20" s="29" t="s">
        <v>443</v>
      </c>
      <c r="F20" s="29" t="s">
        <v>440</v>
      </c>
      <c r="G20" s="40">
        <v>23</v>
      </c>
      <c r="H20" s="40">
        <v>0</v>
      </c>
      <c r="I20" s="49"/>
    </row>
    <row r="21" spans="1:9" ht="64.5" x14ac:dyDescent="0.25">
      <c r="A21" s="34" t="s">
        <v>39</v>
      </c>
      <c r="B21" s="37" t="s">
        <v>365</v>
      </c>
      <c r="C21" s="37" t="s">
        <v>81</v>
      </c>
      <c r="D21" s="37" t="s">
        <v>84</v>
      </c>
      <c r="E21" s="37"/>
      <c r="F21" s="37"/>
      <c r="G21" s="38">
        <f>G22+G28</f>
        <v>46008</v>
      </c>
      <c r="H21" s="38">
        <f>H22+H28</f>
        <v>0</v>
      </c>
      <c r="I21" s="49"/>
    </row>
    <row r="22" spans="1:9" ht="39" x14ac:dyDescent="0.25">
      <c r="A22" s="39" t="s">
        <v>40</v>
      </c>
      <c r="B22" s="29" t="s">
        <v>365</v>
      </c>
      <c r="C22" s="29" t="s">
        <v>81</v>
      </c>
      <c r="D22" s="29" t="s">
        <v>84</v>
      </c>
      <c r="E22" s="29" t="s">
        <v>121</v>
      </c>
      <c r="F22" s="29"/>
      <c r="G22" s="40">
        <f t="shared" ref="G22:H26" si="2">G23</f>
        <v>141.1</v>
      </c>
      <c r="H22" s="40">
        <f t="shared" si="2"/>
        <v>0</v>
      </c>
      <c r="I22" s="49"/>
    </row>
    <row r="23" spans="1:9" ht="39" x14ac:dyDescent="0.25">
      <c r="A23" s="39" t="s">
        <v>123</v>
      </c>
      <c r="B23" s="29" t="s">
        <v>365</v>
      </c>
      <c r="C23" s="29" t="s">
        <v>81</v>
      </c>
      <c r="D23" s="29" t="s">
        <v>84</v>
      </c>
      <c r="E23" s="29" t="s">
        <v>122</v>
      </c>
      <c r="F23" s="29"/>
      <c r="G23" s="40">
        <f t="shared" si="2"/>
        <v>141.1</v>
      </c>
      <c r="H23" s="40">
        <f t="shared" si="2"/>
        <v>0</v>
      </c>
      <c r="I23" s="49"/>
    </row>
    <row r="24" spans="1:9" ht="90" x14ac:dyDescent="0.25">
      <c r="A24" s="39" t="s">
        <v>347</v>
      </c>
      <c r="B24" s="29" t="s">
        <v>365</v>
      </c>
      <c r="C24" s="29" t="s">
        <v>81</v>
      </c>
      <c r="D24" s="29" t="s">
        <v>84</v>
      </c>
      <c r="E24" s="29" t="s">
        <v>293</v>
      </c>
      <c r="F24" s="29"/>
      <c r="G24" s="40">
        <f t="shared" si="2"/>
        <v>141.1</v>
      </c>
      <c r="H24" s="40">
        <f t="shared" si="2"/>
        <v>0</v>
      </c>
      <c r="I24" s="49">
        <v>9196</v>
      </c>
    </row>
    <row r="25" spans="1:9" x14ac:dyDescent="0.25">
      <c r="A25" s="41" t="s">
        <v>166</v>
      </c>
      <c r="B25" s="29" t="s">
        <v>365</v>
      </c>
      <c r="C25" s="29" t="s">
        <v>81</v>
      </c>
      <c r="D25" s="29" t="s">
        <v>84</v>
      </c>
      <c r="E25" s="29" t="s">
        <v>290</v>
      </c>
      <c r="F25" s="29"/>
      <c r="G25" s="40">
        <f t="shared" si="2"/>
        <v>141.1</v>
      </c>
      <c r="H25" s="40">
        <f t="shared" si="2"/>
        <v>0</v>
      </c>
      <c r="I25" s="49"/>
    </row>
    <row r="26" spans="1:9" ht="39" x14ac:dyDescent="0.25">
      <c r="A26" s="39" t="s">
        <v>250</v>
      </c>
      <c r="B26" s="29" t="s">
        <v>365</v>
      </c>
      <c r="C26" s="29" t="s">
        <v>81</v>
      </c>
      <c r="D26" s="29" t="s">
        <v>84</v>
      </c>
      <c r="E26" s="29" t="s">
        <v>290</v>
      </c>
      <c r="F26" s="29" t="s">
        <v>94</v>
      </c>
      <c r="G26" s="40">
        <f t="shared" si="2"/>
        <v>141.1</v>
      </c>
      <c r="H26" s="40">
        <f t="shared" si="2"/>
        <v>0</v>
      </c>
      <c r="I26" s="49"/>
    </row>
    <row r="27" spans="1:9" ht="39" x14ac:dyDescent="0.25">
      <c r="A27" s="39" t="s">
        <v>37</v>
      </c>
      <c r="B27" s="29" t="s">
        <v>365</v>
      </c>
      <c r="C27" s="29" t="s">
        <v>81</v>
      </c>
      <c r="D27" s="29" t="s">
        <v>84</v>
      </c>
      <c r="E27" s="29" t="s">
        <v>290</v>
      </c>
      <c r="F27" s="29" t="s">
        <v>95</v>
      </c>
      <c r="G27" s="40">
        <v>141.1</v>
      </c>
      <c r="H27" s="40">
        <v>0</v>
      </c>
      <c r="I27" s="49"/>
    </row>
    <row r="28" spans="1:9" ht="39" x14ac:dyDescent="0.25">
      <c r="A28" s="39" t="s">
        <v>35</v>
      </c>
      <c r="B28" s="29" t="s">
        <v>365</v>
      </c>
      <c r="C28" s="29" t="s">
        <v>81</v>
      </c>
      <c r="D28" s="29" t="s">
        <v>84</v>
      </c>
      <c r="E28" s="29" t="s">
        <v>113</v>
      </c>
      <c r="F28" s="29"/>
      <c r="G28" s="40">
        <f>G29+G41</f>
        <v>45866.9</v>
      </c>
      <c r="H28" s="40">
        <f>H29+H41</f>
        <v>0</v>
      </c>
      <c r="I28" s="49"/>
    </row>
    <row r="29" spans="1:9" ht="39" x14ac:dyDescent="0.25">
      <c r="A29" s="39" t="s">
        <v>116</v>
      </c>
      <c r="B29" s="29" t="s">
        <v>365</v>
      </c>
      <c r="C29" s="29" t="s">
        <v>81</v>
      </c>
      <c r="D29" s="29" t="s">
        <v>84</v>
      </c>
      <c r="E29" s="29" t="s">
        <v>114</v>
      </c>
      <c r="F29" s="29"/>
      <c r="G29" s="40">
        <f>SUM(G30+G34)</f>
        <v>45322.9</v>
      </c>
      <c r="H29" s="40">
        <f>SUM(H30+H34)</f>
        <v>0</v>
      </c>
      <c r="I29" s="49"/>
    </row>
    <row r="30" spans="1:9" ht="39" x14ac:dyDescent="0.25">
      <c r="A30" s="39" t="s">
        <v>117</v>
      </c>
      <c r="B30" s="29" t="s">
        <v>365</v>
      </c>
      <c r="C30" s="29" t="s">
        <v>81</v>
      </c>
      <c r="D30" s="29" t="s">
        <v>84</v>
      </c>
      <c r="E30" s="29" t="s">
        <v>115</v>
      </c>
      <c r="F30" s="29"/>
      <c r="G30" s="40">
        <f>G31</f>
        <v>44936.5</v>
      </c>
      <c r="H30" s="40">
        <f>H31</f>
        <v>0</v>
      </c>
      <c r="I30" s="49"/>
    </row>
    <row r="31" spans="1:9" ht="26.25" x14ac:dyDescent="0.25">
      <c r="A31" s="39" t="s">
        <v>120</v>
      </c>
      <c r="B31" s="29" t="s">
        <v>365</v>
      </c>
      <c r="C31" s="29" t="s">
        <v>81</v>
      </c>
      <c r="D31" s="29" t="s">
        <v>84</v>
      </c>
      <c r="E31" s="29" t="s">
        <v>119</v>
      </c>
      <c r="F31" s="29"/>
      <c r="G31" s="40">
        <f>SUM(G32)</f>
        <v>44936.5</v>
      </c>
      <c r="H31" s="40">
        <f>SUM(H32)</f>
        <v>0</v>
      </c>
      <c r="I31" s="49"/>
    </row>
    <row r="32" spans="1:9" ht="77.25" x14ac:dyDescent="0.25">
      <c r="A32" s="39" t="s">
        <v>32</v>
      </c>
      <c r="B32" s="29" t="s">
        <v>365</v>
      </c>
      <c r="C32" s="29" t="s">
        <v>81</v>
      </c>
      <c r="D32" s="29" t="s">
        <v>84</v>
      </c>
      <c r="E32" s="29" t="s">
        <v>119</v>
      </c>
      <c r="F32" s="29">
        <v>100</v>
      </c>
      <c r="G32" s="40">
        <f>G33</f>
        <v>44936.5</v>
      </c>
      <c r="H32" s="40">
        <f>H33</f>
        <v>0</v>
      </c>
      <c r="I32" s="49"/>
    </row>
    <row r="33" spans="1:9" ht="26.25" x14ac:dyDescent="0.25">
      <c r="A33" s="39" t="s">
        <v>33</v>
      </c>
      <c r="B33" s="29" t="s">
        <v>365</v>
      </c>
      <c r="C33" s="29" t="s">
        <v>81</v>
      </c>
      <c r="D33" s="29" t="s">
        <v>84</v>
      </c>
      <c r="E33" s="29" t="s">
        <v>119</v>
      </c>
      <c r="F33" s="29">
        <v>120</v>
      </c>
      <c r="G33" s="40">
        <v>44936.5</v>
      </c>
      <c r="H33" s="40">
        <v>0</v>
      </c>
      <c r="I33" s="49"/>
    </row>
    <row r="34" spans="1:9" ht="51.75" x14ac:dyDescent="0.25">
      <c r="A34" s="39" t="s">
        <v>128</v>
      </c>
      <c r="B34" s="29" t="s">
        <v>365</v>
      </c>
      <c r="C34" s="29" t="s">
        <v>81</v>
      </c>
      <c r="D34" s="29" t="s">
        <v>84</v>
      </c>
      <c r="E34" s="29" t="s">
        <v>126</v>
      </c>
      <c r="F34" s="29"/>
      <c r="G34" s="40">
        <f>G35+G38</f>
        <v>386.4</v>
      </c>
      <c r="H34" s="40">
        <f>H35+H38</f>
        <v>0</v>
      </c>
      <c r="I34" s="49"/>
    </row>
    <row r="35" spans="1:9" ht="26.25" x14ac:dyDescent="0.25">
      <c r="A35" s="39" t="s">
        <v>120</v>
      </c>
      <c r="B35" s="29" t="s">
        <v>365</v>
      </c>
      <c r="C35" s="29" t="s">
        <v>81</v>
      </c>
      <c r="D35" s="29" t="s">
        <v>84</v>
      </c>
      <c r="E35" s="29" t="s">
        <v>127</v>
      </c>
      <c r="F35" s="29"/>
      <c r="G35" s="40">
        <f>G36</f>
        <v>248.5</v>
      </c>
      <c r="H35" s="40">
        <f>H36</f>
        <v>0</v>
      </c>
      <c r="I35" s="49"/>
    </row>
    <row r="36" spans="1:9" ht="39" x14ac:dyDescent="0.25">
      <c r="A36" s="39" t="s">
        <v>250</v>
      </c>
      <c r="B36" s="29" t="s">
        <v>365</v>
      </c>
      <c r="C36" s="29" t="s">
        <v>81</v>
      </c>
      <c r="D36" s="29" t="s">
        <v>84</v>
      </c>
      <c r="E36" s="29" t="s">
        <v>127</v>
      </c>
      <c r="F36" s="29">
        <v>200</v>
      </c>
      <c r="G36" s="40">
        <f>G37</f>
        <v>248.5</v>
      </c>
      <c r="H36" s="40">
        <f>H37</f>
        <v>0</v>
      </c>
      <c r="I36" s="49"/>
    </row>
    <row r="37" spans="1:9" ht="39" x14ac:dyDescent="0.25">
      <c r="A37" s="39" t="s">
        <v>37</v>
      </c>
      <c r="B37" s="29" t="s">
        <v>365</v>
      </c>
      <c r="C37" s="29" t="s">
        <v>81</v>
      </c>
      <c r="D37" s="29" t="s">
        <v>84</v>
      </c>
      <c r="E37" s="29" t="s">
        <v>127</v>
      </c>
      <c r="F37" s="29">
        <v>240</v>
      </c>
      <c r="G37" s="40">
        <v>248.5</v>
      </c>
      <c r="H37" s="40">
        <v>0</v>
      </c>
      <c r="I37" s="49"/>
    </row>
    <row r="38" spans="1:9" ht="39" x14ac:dyDescent="0.25">
      <c r="A38" s="39" t="s">
        <v>442</v>
      </c>
      <c r="B38" s="29" t="s">
        <v>365</v>
      </c>
      <c r="C38" s="29" t="s">
        <v>81</v>
      </c>
      <c r="D38" s="29" t="s">
        <v>84</v>
      </c>
      <c r="E38" s="29" t="s">
        <v>443</v>
      </c>
      <c r="F38" s="29"/>
      <c r="G38" s="40">
        <f>G39</f>
        <v>137.9</v>
      </c>
      <c r="H38" s="40">
        <f>H39</f>
        <v>0</v>
      </c>
      <c r="I38" s="49"/>
    </row>
    <row r="39" spans="1:9" ht="26.25" x14ac:dyDescent="0.25">
      <c r="A39" s="39" t="s">
        <v>38</v>
      </c>
      <c r="B39" s="29" t="s">
        <v>365</v>
      </c>
      <c r="C39" s="29" t="s">
        <v>81</v>
      </c>
      <c r="D39" s="29" t="s">
        <v>84</v>
      </c>
      <c r="E39" s="29" t="s">
        <v>443</v>
      </c>
      <c r="F39" s="29">
        <v>300</v>
      </c>
      <c r="G39" s="40">
        <f>G40</f>
        <v>137.9</v>
      </c>
      <c r="H39" s="40">
        <f>H40</f>
        <v>0</v>
      </c>
      <c r="I39" s="49"/>
    </row>
    <row r="40" spans="1:9" x14ac:dyDescent="0.25">
      <c r="A40" s="39" t="s">
        <v>441</v>
      </c>
      <c r="B40" s="29" t="s">
        <v>365</v>
      </c>
      <c r="C40" s="29" t="s">
        <v>81</v>
      </c>
      <c r="D40" s="29" t="s">
        <v>84</v>
      </c>
      <c r="E40" s="29" t="s">
        <v>443</v>
      </c>
      <c r="F40" s="29" t="s">
        <v>440</v>
      </c>
      <c r="G40" s="40">
        <v>137.9</v>
      </c>
      <c r="H40" s="40">
        <v>0</v>
      </c>
      <c r="I40" s="49"/>
    </row>
    <row r="41" spans="1:9" ht="26.25" x14ac:dyDescent="0.25">
      <c r="A41" s="39" t="s">
        <v>129</v>
      </c>
      <c r="B41" s="29" t="s">
        <v>365</v>
      </c>
      <c r="C41" s="29" t="s">
        <v>81</v>
      </c>
      <c r="D41" s="29" t="s">
        <v>84</v>
      </c>
      <c r="E41" s="29" t="s">
        <v>130</v>
      </c>
      <c r="F41" s="29"/>
      <c r="G41" s="40">
        <f>SUM(G42+G46)</f>
        <v>544</v>
      </c>
      <c r="H41" s="40">
        <f>SUM(H42+H46)</f>
        <v>0</v>
      </c>
      <c r="I41" s="49"/>
    </row>
    <row r="42" spans="1:9" ht="39" x14ac:dyDescent="0.25">
      <c r="A42" s="39" t="s">
        <v>131</v>
      </c>
      <c r="B42" s="29" t="s">
        <v>365</v>
      </c>
      <c r="C42" s="29" t="s">
        <v>81</v>
      </c>
      <c r="D42" s="29" t="s">
        <v>84</v>
      </c>
      <c r="E42" s="29" t="s">
        <v>132</v>
      </c>
      <c r="F42" s="29"/>
      <c r="G42" s="40">
        <f t="shared" ref="G42:H44" si="3">SUM(G43)</f>
        <v>224</v>
      </c>
      <c r="H42" s="40">
        <f t="shared" si="3"/>
        <v>0</v>
      </c>
      <c r="I42" s="49"/>
    </row>
    <row r="43" spans="1:9" ht="26.25" x14ac:dyDescent="0.25">
      <c r="A43" s="39" t="s">
        <v>120</v>
      </c>
      <c r="B43" s="29" t="s">
        <v>365</v>
      </c>
      <c r="C43" s="29" t="s">
        <v>81</v>
      </c>
      <c r="D43" s="29" t="s">
        <v>84</v>
      </c>
      <c r="E43" s="29" t="s">
        <v>133</v>
      </c>
      <c r="F43" s="29"/>
      <c r="G43" s="40">
        <f t="shared" si="3"/>
        <v>224</v>
      </c>
      <c r="H43" s="40">
        <f t="shared" si="3"/>
        <v>0</v>
      </c>
      <c r="I43" s="49"/>
    </row>
    <row r="44" spans="1:9" ht="39" x14ac:dyDescent="0.25">
      <c r="A44" s="39" t="s">
        <v>250</v>
      </c>
      <c r="B44" s="29" t="s">
        <v>365</v>
      </c>
      <c r="C44" s="29" t="s">
        <v>81</v>
      </c>
      <c r="D44" s="29" t="s">
        <v>84</v>
      </c>
      <c r="E44" s="29" t="s">
        <v>133</v>
      </c>
      <c r="F44" s="29">
        <v>200</v>
      </c>
      <c r="G44" s="40">
        <f t="shared" si="3"/>
        <v>224</v>
      </c>
      <c r="H44" s="40">
        <f t="shared" si="3"/>
        <v>0</v>
      </c>
      <c r="I44" s="49">
        <v>32817618.57</v>
      </c>
    </row>
    <row r="45" spans="1:9" ht="39" x14ac:dyDescent="0.25">
      <c r="A45" s="39" t="s">
        <v>37</v>
      </c>
      <c r="B45" s="29" t="s">
        <v>365</v>
      </c>
      <c r="C45" s="29" t="s">
        <v>81</v>
      </c>
      <c r="D45" s="29" t="s">
        <v>84</v>
      </c>
      <c r="E45" s="29" t="s">
        <v>133</v>
      </c>
      <c r="F45" s="29">
        <v>240</v>
      </c>
      <c r="G45" s="40">
        <v>224</v>
      </c>
      <c r="H45" s="40">
        <v>0</v>
      </c>
      <c r="I45" s="49"/>
    </row>
    <row r="46" spans="1:9" ht="26.25" x14ac:dyDescent="0.25">
      <c r="A46" s="39" t="s">
        <v>134</v>
      </c>
      <c r="B46" s="29" t="s">
        <v>365</v>
      </c>
      <c r="C46" s="29" t="s">
        <v>81</v>
      </c>
      <c r="D46" s="29" t="s">
        <v>84</v>
      </c>
      <c r="E46" s="29" t="s">
        <v>287</v>
      </c>
      <c r="F46" s="29"/>
      <c r="G46" s="40">
        <f>SUM(G47)</f>
        <v>320</v>
      </c>
      <c r="H46" s="40">
        <f>SUM(H47)</f>
        <v>0</v>
      </c>
      <c r="I46" s="49"/>
    </row>
    <row r="47" spans="1:9" ht="26.25" x14ac:dyDescent="0.25">
      <c r="A47" s="39" t="s">
        <v>120</v>
      </c>
      <c r="B47" s="29" t="s">
        <v>365</v>
      </c>
      <c r="C47" s="29" t="s">
        <v>81</v>
      </c>
      <c r="D47" s="29" t="s">
        <v>84</v>
      </c>
      <c r="E47" s="29" t="s">
        <v>271</v>
      </c>
      <c r="F47" s="29"/>
      <c r="G47" s="40">
        <f>SUM(G48+G50)</f>
        <v>320</v>
      </c>
      <c r="H47" s="40">
        <f>SUM(H48+H50)</f>
        <v>0</v>
      </c>
      <c r="I47" s="49"/>
    </row>
    <row r="48" spans="1:9" ht="77.25" x14ac:dyDescent="0.25">
      <c r="A48" s="39" t="s">
        <v>32</v>
      </c>
      <c r="B48" s="29" t="s">
        <v>365</v>
      </c>
      <c r="C48" s="29" t="s">
        <v>81</v>
      </c>
      <c r="D48" s="29" t="s">
        <v>84</v>
      </c>
      <c r="E48" s="29" t="s">
        <v>271</v>
      </c>
      <c r="F48" s="29" t="s">
        <v>92</v>
      </c>
      <c r="G48" s="40">
        <f>SUM(G49)</f>
        <v>220</v>
      </c>
      <c r="H48" s="40">
        <f>SUM(H49)</f>
        <v>0</v>
      </c>
      <c r="I48" s="49">
        <v>250042</v>
      </c>
    </row>
    <row r="49" spans="1:9" ht="26.25" x14ac:dyDescent="0.25">
      <c r="A49" s="39" t="s">
        <v>33</v>
      </c>
      <c r="B49" s="29" t="s">
        <v>365</v>
      </c>
      <c r="C49" s="29" t="s">
        <v>81</v>
      </c>
      <c r="D49" s="29" t="s">
        <v>84</v>
      </c>
      <c r="E49" s="29" t="s">
        <v>271</v>
      </c>
      <c r="F49" s="29" t="s">
        <v>93</v>
      </c>
      <c r="G49" s="40">
        <v>220</v>
      </c>
      <c r="H49" s="40">
        <v>0</v>
      </c>
      <c r="I49" s="49"/>
    </row>
    <row r="50" spans="1:9" ht="39" x14ac:dyDescent="0.25">
      <c r="A50" s="39" t="s">
        <v>250</v>
      </c>
      <c r="B50" s="29" t="s">
        <v>365</v>
      </c>
      <c r="C50" s="29" t="s">
        <v>81</v>
      </c>
      <c r="D50" s="29" t="s">
        <v>84</v>
      </c>
      <c r="E50" s="29" t="s">
        <v>271</v>
      </c>
      <c r="F50" s="29" t="s">
        <v>94</v>
      </c>
      <c r="G50" s="40">
        <f>SUM(G51)</f>
        <v>100</v>
      </c>
      <c r="H50" s="40">
        <f>SUM(H51)</f>
        <v>0</v>
      </c>
      <c r="I50" s="49"/>
    </row>
    <row r="51" spans="1:9" ht="39" x14ac:dyDescent="0.25">
      <c r="A51" s="39" t="s">
        <v>37</v>
      </c>
      <c r="B51" s="29" t="s">
        <v>365</v>
      </c>
      <c r="C51" s="29" t="s">
        <v>81</v>
      </c>
      <c r="D51" s="29" t="s">
        <v>84</v>
      </c>
      <c r="E51" s="29" t="s">
        <v>271</v>
      </c>
      <c r="F51" s="29" t="s">
        <v>95</v>
      </c>
      <c r="G51" s="40">
        <v>100</v>
      </c>
      <c r="H51" s="40">
        <v>0</v>
      </c>
      <c r="I51" s="49">
        <v>137938</v>
      </c>
    </row>
    <row r="52" spans="1:9" x14ac:dyDescent="0.25">
      <c r="A52" s="34" t="s">
        <v>41</v>
      </c>
      <c r="B52" s="37" t="s">
        <v>365</v>
      </c>
      <c r="C52" s="37" t="s">
        <v>81</v>
      </c>
      <c r="D52" s="37" t="s">
        <v>164</v>
      </c>
      <c r="E52" s="37"/>
      <c r="F52" s="37"/>
      <c r="G52" s="38">
        <f t="shared" ref="G52:H56" si="4">G53</f>
        <v>100</v>
      </c>
      <c r="H52" s="38">
        <f t="shared" si="4"/>
        <v>0</v>
      </c>
      <c r="I52" s="49"/>
    </row>
    <row r="53" spans="1:9" ht="39" x14ac:dyDescent="0.25">
      <c r="A53" s="39" t="s">
        <v>152</v>
      </c>
      <c r="B53" s="29" t="s">
        <v>365</v>
      </c>
      <c r="C53" s="29" t="s">
        <v>81</v>
      </c>
      <c r="D53" s="29" t="s">
        <v>164</v>
      </c>
      <c r="E53" s="29" t="s">
        <v>151</v>
      </c>
      <c r="F53" s="29"/>
      <c r="G53" s="40">
        <f t="shared" si="4"/>
        <v>100</v>
      </c>
      <c r="H53" s="40">
        <f t="shared" si="4"/>
        <v>0</v>
      </c>
      <c r="I53" s="49"/>
    </row>
    <row r="54" spans="1:9" ht="26.25" x14ac:dyDescent="0.25">
      <c r="A54" s="39" t="s">
        <v>42</v>
      </c>
      <c r="B54" s="29" t="s">
        <v>365</v>
      </c>
      <c r="C54" s="29" t="s">
        <v>81</v>
      </c>
      <c r="D54" s="29" t="s">
        <v>164</v>
      </c>
      <c r="E54" s="29" t="s">
        <v>153</v>
      </c>
      <c r="F54" s="29"/>
      <c r="G54" s="40">
        <f t="shared" si="4"/>
        <v>100</v>
      </c>
      <c r="H54" s="40">
        <f t="shared" si="4"/>
        <v>0</v>
      </c>
      <c r="I54" s="49"/>
    </row>
    <row r="55" spans="1:9" ht="26.25" x14ac:dyDescent="0.25">
      <c r="A55" s="39" t="s">
        <v>42</v>
      </c>
      <c r="B55" s="29" t="s">
        <v>365</v>
      </c>
      <c r="C55" s="29" t="s">
        <v>81</v>
      </c>
      <c r="D55" s="29" t="s">
        <v>164</v>
      </c>
      <c r="E55" s="29" t="s">
        <v>154</v>
      </c>
      <c r="F55" s="29"/>
      <c r="G55" s="40">
        <f t="shared" si="4"/>
        <v>100</v>
      </c>
      <c r="H55" s="40">
        <f t="shared" si="4"/>
        <v>0</v>
      </c>
      <c r="I55" s="49"/>
    </row>
    <row r="56" spans="1:9" x14ac:dyDescent="0.25">
      <c r="A56" s="39" t="s">
        <v>43</v>
      </c>
      <c r="B56" s="29" t="s">
        <v>365</v>
      </c>
      <c r="C56" s="29" t="s">
        <v>81</v>
      </c>
      <c r="D56" s="29" t="s">
        <v>164</v>
      </c>
      <c r="E56" s="29" t="s">
        <v>154</v>
      </c>
      <c r="F56" s="29" t="s">
        <v>109</v>
      </c>
      <c r="G56" s="40">
        <f t="shared" si="4"/>
        <v>100</v>
      </c>
      <c r="H56" s="40">
        <f t="shared" si="4"/>
        <v>0</v>
      </c>
      <c r="I56" s="49">
        <v>232768.67</v>
      </c>
    </row>
    <row r="57" spans="1:9" x14ac:dyDescent="0.25">
      <c r="A57" s="39" t="s">
        <v>44</v>
      </c>
      <c r="B57" s="29" t="s">
        <v>365</v>
      </c>
      <c r="C57" s="29" t="s">
        <v>81</v>
      </c>
      <c r="D57" s="29" t="s">
        <v>164</v>
      </c>
      <c r="E57" s="29" t="s">
        <v>154</v>
      </c>
      <c r="F57" s="29" t="s">
        <v>339</v>
      </c>
      <c r="G57" s="40">
        <v>100</v>
      </c>
      <c r="H57" s="40">
        <v>0</v>
      </c>
      <c r="I57" s="49"/>
    </row>
    <row r="58" spans="1:9" x14ac:dyDescent="0.25">
      <c r="A58" s="34" t="s">
        <v>45</v>
      </c>
      <c r="B58" s="37" t="s">
        <v>365</v>
      </c>
      <c r="C58" s="37" t="s">
        <v>81</v>
      </c>
      <c r="D58" s="37" t="s">
        <v>91</v>
      </c>
      <c r="E58" s="37"/>
      <c r="F58" s="37"/>
      <c r="G58" s="38">
        <f>G59+G76+G95</f>
        <v>34091.799999999996</v>
      </c>
      <c r="H58" s="38">
        <f>H59+H76+H95</f>
        <v>0</v>
      </c>
      <c r="I58" s="49"/>
    </row>
    <row r="59" spans="1:9" ht="51.75" x14ac:dyDescent="0.25">
      <c r="A59" s="39" t="s">
        <v>256</v>
      </c>
      <c r="B59" s="29" t="s">
        <v>365</v>
      </c>
      <c r="C59" s="29" t="s">
        <v>81</v>
      </c>
      <c r="D59" s="29">
        <v>13</v>
      </c>
      <c r="E59" s="29" t="s">
        <v>146</v>
      </c>
      <c r="F59" s="29"/>
      <c r="G59" s="40">
        <f>G60</f>
        <v>763.6</v>
      </c>
      <c r="H59" s="40">
        <f>H60</f>
        <v>0</v>
      </c>
      <c r="I59" s="49"/>
    </row>
    <row r="60" spans="1:9" ht="39" x14ac:dyDescent="0.25">
      <c r="A60" s="39" t="s">
        <v>257</v>
      </c>
      <c r="B60" s="29" t="s">
        <v>365</v>
      </c>
      <c r="C60" s="29" t="s">
        <v>81</v>
      </c>
      <c r="D60" s="29">
        <v>13</v>
      </c>
      <c r="E60" s="29" t="s">
        <v>147</v>
      </c>
      <c r="F60" s="29"/>
      <c r="G60" s="40">
        <f>SUM(G61+G65+G69+G73)</f>
        <v>763.6</v>
      </c>
      <c r="H60" s="40">
        <f>SUM(H61+H65+H69+H73)</f>
        <v>0</v>
      </c>
      <c r="I60" s="49">
        <v>13081</v>
      </c>
    </row>
    <row r="61" spans="1:9" ht="102.75" x14ac:dyDescent="0.25">
      <c r="A61" s="39" t="s">
        <v>148</v>
      </c>
      <c r="B61" s="29" t="s">
        <v>365</v>
      </c>
      <c r="C61" s="29" t="s">
        <v>81</v>
      </c>
      <c r="D61" s="29">
        <v>13</v>
      </c>
      <c r="E61" s="29" t="s">
        <v>149</v>
      </c>
      <c r="F61" s="29"/>
      <c r="G61" s="40">
        <f t="shared" ref="G61:H63" si="5">SUM(G62)</f>
        <v>30</v>
      </c>
      <c r="H61" s="40">
        <f t="shared" si="5"/>
        <v>0</v>
      </c>
      <c r="I61" s="49"/>
    </row>
    <row r="62" spans="1:9" x14ac:dyDescent="0.25">
      <c r="A62" s="39" t="s">
        <v>125</v>
      </c>
      <c r="B62" s="29" t="s">
        <v>365</v>
      </c>
      <c r="C62" s="29" t="s">
        <v>81</v>
      </c>
      <c r="D62" s="29" t="s">
        <v>91</v>
      </c>
      <c r="E62" s="29" t="s">
        <v>150</v>
      </c>
      <c r="F62" s="29"/>
      <c r="G62" s="40">
        <f t="shared" si="5"/>
        <v>30</v>
      </c>
      <c r="H62" s="40">
        <f t="shared" si="5"/>
        <v>0</v>
      </c>
      <c r="I62" s="49">
        <v>100000</v>
      </c>
    </row>
    <row r="63" spans="1:9" ht="39" x14ac:dyDescent="0.25">
      <c r="A63" s="39" t="s">
        <v>250</v>
      </c>
      <c r="B63" s="29" t="s">
        <v>365</v>
      </c>
      <c r="C63" s="29" t="s">
        <v>81</v>
      </c>
      <c r="D63" s="29" t="s">
        <v>91</v>
      </c>
      <c r="E63" s="29" t="s">
        <v>150</v>
      </c>
      <c r="F63" s="29">
        <v>200</v>
      </c>
      <c r="G63" s="40">
        <f t="shared" si="5"/>
        <v>30</v>
      </c>
      <c r="H63" s="40">
        <f t="shared" si="5"/>
        <v>0</v>
      </c>
      <c r="I63" s="49"/>
    </row>
    <row r="64" spans="1:9" ht="39" x14ac:dyDescent="0.25">
      <c r="A64" s="39" t="s">
        <v>37</v>
      </c>
      <c r="B64" s="29" t="s">
        <v>365</v>
      </c>
      <c r="C64" s="29" t="s">
        <v>81</v>
      </c>
      <c r="D64" s="29" t="s">
        <v>91</v>
      </c>
      <c r="E64" s="29" t="s">
        <v>150</v>
      </c>
      <c r="F64" s="29">
        <v>240</v>
      </c>
      <c r="G64" s="40">
        <v>30</v>
      </c>
      <c r="H64" s="40">
        <v>0</v>
      </c>
      <c r="I64" s="49"/>
    </row>
    <row r="65" spans="1:9" ht="51.75" x14ac:dyDescent="0.25">
      <c r="A65" s="39" t="s">
        <v>498</v>
      </c>
      <c r="B65" s="29" t="s">
        <v>365</v>
      </c>
      <c r="C65" s="29" t="s">
        <v>81</v>
      </c>
      <c r="D65" s="29" t="s">
        <v>91</v>
      </c>
      <c r="E65" s="29" t="s">
        <v>496</v>
      </c>
      <c r="F65" s="29"/>
      <c r="G65" s="40">
        <f t="shared" ref="G65:H67" si="6">G66</f>
        <v>60</v>
      </c>
      <c r="H65" s="40">
        <f t="shared" si="6"/>
        <v>0</v>
      </c>
      <c r="I65" s="49"/>
    </row>
    <row r="66" spans="1:9" x14ac:dyDescent="0.25">
      <c r="A66" s="39" t="s">
        <v>125</v>
      </c>
      <c r="B66" s="29" t="s">
        <v>365</v>
      </c>
      <c r="C66" s="29" t="s">
        <v>81</v>
      </c>
      <c r="D66" s="29" t="s">
        <v>91</v>
      </c>
      <c r="E66" s="29" t="s">
        <v>497</v>
      </c>
      <c r="F66" s="29"/>
      <c r="G66" s="40">
        <f t="shared" si="6"/>
        <v>60</v>
      </c>
      <c r="H66" s="40">
        <f t="shared" si="6"/>
        <v>0</v>
      </c>
      <c r="I66" s="49"/>
    </row>
    <row r="67" spans="1:9" ht="39" x14ac:dyDescent="0.25">
      <c r="A67" s="39" t="s">
        <v>250</v>
      </c>
      <c r="B67" s="29" t="s">
        <v>365</v>
      </c>
      <c r="C67" s="29" t="s">
        <v>81</v>
      </c>
      <c r="D67" s="29" t="s">
        <v>91</v>
      </c>
      <c r="E67" s="29" t="s">
        <v>497</v>
      </c>
      <c r="F67" s="29" t="s">
        <v>94</v>
      </c>
      <c r="G67" s="40">
        <f t="shared" si="6"/>
        <v>60</v>
      </c>
      <c r="H67" s="40">
        <f t="shared" si="6"/>
        <v>0</v>
      </c>
      <c r="I67" s="49"/>
    </row>
    <row r="68" spans="1:9" ht="39" x14ac:dyDescent="0.25">
      <c r="A68" s="39" t="s">
        <v>37</v>
      </c>
      <c r="B68" s="29" t="s">
        <v>365</v>
      </c>
      <c r="C68" s="29" t="s">
        <v>81</v>
      </c>
      <c r="D68" s="29" t="s">
        <v>91</v>
      </c>
      <c r="E68" s="29" t="s">
        <v>497</v>
      </c>
      <c r="F68" s="29" t="s">
        <v>95</v>
      </c>
      <c r="G68" s="40">
        <v>60</v>
      </c>
      <c r="H68" s="40">
        <v>0</v>
      </c>
      <c r="I68" s="49"/>
    </row>
    <row r="69" spans="1:9" ht="39" x14ac:dyDescent="0.25">
      <c r="A69" s="39" t="s">
        <v>258</v>
      </c>
      <c r="B69" s="29" t="s">
        <v>365</v>
      </c>
      <c r="C69" s="29" t="s">
        <v>81</v>
      </c>
      <c r="D69" s="29" t="s">
        <v>91</v>
      </c>
      <c r="E69" s="29" t="s">
        <v>272</v>
      </c>
      <c r="F69" s="29"/>
      <c r="G69" s="40">
        <f t="shared" ref="G69:H71" si="7">SUM(G70)</f>
        <v>73.599999999999994</v>
      </c>
      <c r="H69" s="40">
        <f t="shared" si="7"/>
        <v>0</v>
      </c>
      <c r="I69" s="49"/>
    </row>
    <row r="70" spans="1:9" x14ac:dyDescent="0.25">
      <c r="A70" s="39" t="s">
        <v>125</v>
      </c>
      <c r="B70" s="29" t="s">
        <v>365</v>
      </c>
      <c r="C70" s="29" t="s">
        <v>81</v>
      </c>
      <c r="D70" s="29">
        <v>13</v>
      </c>
      <c r="E70" s="29" t="s">
        <v>273</v>
      </c>
      <c r="F70" s="29"/>
      <c r="G70" s="40">
        <f t="shared" si="7"/>
        <v>73.599999999999994</v>
      </c>
      <c r="H70" s="40">
        <f t="shared" si="7"/>
        <v>0</v>
      </c>
      <c r="I70" s="49"/>
    </row>
    <row r="71" spans="1:9" ht="39" x14ac:dyDescent="0.25">
      <c r="A71" s="39" t="s">
        <v>250</v>
      </c>
      <c r="B71" s="29" t="s">
        <v>365</v>
      </c>
      <c r="C71" s="29" t="s">
        <v>81</v>
      </c>
      <c r="D71" s="29">
        <v>13</v>
      </c>
      <c r="E71" s="29" t="s">
        <v>273</v>
      </c>
      <c r="F71" s="29" t="s">
        <v>94</v>
      </c>
      <c r="G71" s="40">
        <f t="shared" si="7"/>
        <v>73.599999999999994</v>
      </c>
      <c r="H71" s="40">
        <f t="shared" si="7"/>
        <v>0</v>
      </c>
      <c r="I71" s="49"/>
    </row>
    <row r="72" spans="1:9" ht="39" x14ac:dyDescent="0.25">
      <c r="A72" s="39" t="s">
        <v>37</v>
      </c>
      <c r="B72" s="29" t="s">
        <v>365</v>
      </c>
      <c r="C72" s="29" t="s">
        <v>81</v>
      </c>
      <c r="D72" s="29">
        <v>13</v>
      </c>
      <c r="E72" s="29" t="s">
        <v>273</v>
      </c>
      <c r="F72" s="29" t="s">
        <v>95</v>
      </c>
      <c r="G72" s="40">
        <v>73.599999999999994</v>
      </c>
      <c r="H72" s="40">
        <v>0</v>
      </c>
      <c r="I72" s="49"/>
    </row>
    <row r="73" spans="1:9" ht="51.75" x14ac:dyDescent="0.25">
      <c r="A73" s="39" t="s">
        <v>346</v>
      </c>
      <c r="B73" s="29" t="s">
        <v>365</v>
      </c>
      <c r="C73" s="29" t="s">
        <v>81</v>
      </c>
      <c r="D73" s="29" t="s">
        <v>91</v>
      </c>
      <c r="E73" s="29" t="s">
        <v>299</v>
      </c>
      <c r="F73" s="29"/>
      <c r="G73" s="40">
        <f>G74</f>
        <v>600</v>
      </c>
      <c r="H73" s="40">
        <f>H74</f>
        <v>0</v>
      </c>
      <c r="I73" s="49"/>
    </row>
    <row r="74" spans="1:9" ht="39" x14ac:dyDescent="0.25">
      <c r="A74" s="39" t="s">
        <v>250</v>
      </c>
      <c r="B74" s="29" t="s">
        <v>365</v>
      </c>
      <c r="C74" s="29" t="s">
        <v>81</v>
      </c>
      <c r="D74" s="29" t="s">
        <v>91</v>
      </c>
      <c r="E74" s="29" t="s">
        <v>299</v>
      </c>
      <c r="F74" s="29" t="s">
        <v>94</v>
      </c>
      <c r="G74" s="40">
        <f>G75</f>
        <v>600</v>
      </c>
      <c r="H74" s="40">
        <f>H75</f>
        <v>0</v>
      </c>
      <c r="I74" s="49"/>
    </row>
    <row r="75" spans="1:9" ht="39" x14ac:dyDescent="0.25">
      <c r="A75" s="39" t="s">
        <v>37</v>
      </c>
      <c r="B75" s="29" t="s">
        <v>365</v>
      </c>
      <c r="C75" s="29" t="s">
        <v>81</v>
      </c>
      <c r="D75" s="29" t="s">
        <v>91</v>
      </c>
      <c r="E75" s="29" t="s">
        <v>299</v>
      </c>
      <c r="F75" s="29" t="s">
        <v>95</v>
      </c>
      <c r="G75" s="40">
        <v>600</v>
      </c>
      <c r="H75" s="40">
        <v>0</v>
      </c>
      <c r="I75" s="49">
        <v>384753.73</v>
      </c>
    </row>
    <row r="76" spans="1:9" ht="39" x14ac:dyDescent="0.25">
      <c r="A76" s="39" t="s">
        <v>35</v>
      </c>
      <c r="B76" s="29" t="s">
        <v>365</v>
      </c>
      <c r="C76" s="29" t="s">
        <v>81</v>
      </c>
      <c r="D76" s="29">
        <v>13</v>
      </c>
      <c r="E76" s="29" t="s">
        <v>113</v>
      </c>
      <c r="F76" s="29"/>
      <c r="G76" s="40">
        <f>G77+G90</f>
        <v>32696</v>
      </c>
      <c r="H76" s="40">
        <f>H77+H90</f>
        <v>0</v>
      </c>
      <c r="I76" s="49"/>
    </row>
    <row r="77" spans="1:9" ht="39" x14ac:dyDescent="0.25">
      <c r="A77" s="39" t="s">
        <v>116</v>
      </c>
      <c r="B77" s="29" t="s">
        <v>365</v>
      </c>
      <c r="C77" s="29" t="s">
        <v>81</v>
      </c>
      <c r="D77" s="29" t="s">
        <v>91</v>
      </c>
      <c r="E77" s="29" t="s">
        <v>114</v>
      </c>
      <c r="F77" s="29"/>
      <c r="G77" s="40">
        <f>SUM(G78+G82)</f>
        <v>31700</v>
      </c>
      <c r="H77" s="40">
        <f>SUM(H78+H82)</f>
        <v>0</v>
      </c>
      <c r="I77" s="49"/>
    </row>
    <row r="78" spans="1:9" ht="51.75" x14ac:dyDescent="0.25">
      <c r="A78" s="39" t="s">
        <v>128</v>
      </c>
      <c r="B78" s="29" t="s">
        <v>365</v>
      </c>
      <c r="C78" s="29" t="s">
        <v>81</v>
      </c>
      <c r="D78" s="29" t="s">
        <v>91</v>
      </c>
      <c r="E78" s="29" t="s">
        <v>126</v>
      </c>
      <c r="F78" s="29"/>
      <c r="G78" s="40">
        <f t="shared" ref="G78:H80" si="8">G79</f>
        <v>25</v>
      </c>
      <c r="H78" s="40">
        <f t="shared" si="8"/>
        <v>0</v>
      </c>
      <c r="I78" s="49"/>
    </row>
    <row r="79" spans="1:9" ht="39" x14ac:dyDescent="0.25">
      <c r="A79" s="39" t="s">
        <v>366</v>
      </c>
      <c r="B79" s="29" t="s">
        <v>365</v>
      </c>
      <c r="C79" s="29" t="s">
        <v>81</v>
      </c>
      <c r="D79" s="29" t="s">
        <v>91</v>
      </c>
      <c r="E79" s="29" t="s">
        <v>355</v>
      </c>
      <c r="F79" s="29"/>
      <c r="G79" s="40">
        <f t="shared" si="8"/>
        <v>25</v>
      </c>
      <c r="H79" s="40">
        <f t="shared" si="8"/>
        <v>0</v>
      </c>
      <c r="I79" s="49">
        <v>167866.77</v>
      </c>
    </row>
    <row r="80" spans="1:9" x14ac:dyDescent="0.25">
      <c r="A80" s="39" t="s">
        <v>43</v>
      </c>
      <c r="B80" s="29" t="s">
        <v>365</v>
      </c>
      <c r="C80" s="29" t="s">
        <v>81</v>
      </c>
      <c r="D80" s="29" t="s">
        <v>91</v>
      </c>
      <c r="E80" s="29" t="s">
        <v>355</v>
      </c>
      <c r="F80" s="29" t="s">
        <v>109</v>
      </c>
      <c r="G80" s="40">
        <f t="shared" si="8"/>
        <v>25</v>
      </c>
      <c r="H80" s="40">
        <f t="shared" si="8"/>
        <v>0</v>
      </c>
      <c r="I80" s="49"/>
    </row>
    <row r="81" spans="1:9" x14ac:dyDescent="0.25">
      <c r="A81" s="39" t="s">
        <v>47</v>
      </c>
      <c r="B81" s="29" t="s">
        <v>365</v>
      </c>
      <c r="C81" s="29" t="s">
        <v>81</v>
      </c>
      <c r="D81" s="29" t="s">
        <v>91</v>
      </c>
      <c r="E81" s="29" t="s">
        <v>355</v>
      </c>
      <c r="F81" s="29" t="s">
        <v>354</v>
      </c>
      <c r="G81" s="40">
        <v>25</v>
      </c>
      <c r="H81" s="40">
        <v>0</v>
      </c>
      <c r="I81" s="49"/>
    </row>
    <row r="82" spans="1:9" ht="51.75" x14ac:dyDescent="0.25">
      <c r="A82" s="39" t="s">
        <v>142</v>
      </c>
      <c r="B82" s="29" t="s">
        <v>365</v>
      </c>
      <c r="C82" s="29" t="s">
        <v>81</v>
      </c>
      <c r="D82" s="29" t="s">
        <v>91</v>
      </c>
      <c r="E82" s="29" t="s">
        <v>143</v>
      </c>
      <c r="F82" s="29"/>
      <c r="G82" s="40">
        <f>SUM(G83)</f>
        <v>31675</v>
      </c>
      <c r="H82" s="40">
        <f>SUM(H83)</f>
        <v>0</v>
      </c>
      <c r="I82" s="49"/>
    </row>
    <row r="83" spans="1:9" ht="26.25" x14ac:dyDescent="0.25">
      <c r="A83" s="39" t="s">
        <v>144</v>
      </c>
      <c r="B83" s="29" t="s">
        <v>365</v>
      </c>
      <c r="C83" s="29" t="s">
        <v>81</v>
      </c>
      <c r="D83" s="29" t="s">
        <v>91</v>
      </c>
      <c r="E83" s="29" t="s">
        <v>145</v>
      </c>
      <c r="F83" s="29"/>
      <c r="G83" s="40">
        <f>SUM(G84+G86+G88)</f>
        <v>31675</v>
      </c>
      <c r="H83" s="40">
        <f>SUM(H84+H86+H88)</f>
        <v>0</v>
      </c>
      <c r="I83" s="49"/>
    </row>
    <row r="84" spans="1:9" ht="77.25" x14ac:dyDescent="0.25">
      <c r="A84" s="39" t="s">
        <v>32</v>
      </c>
      <c r="B84" s="29" t="s">
        <v>365</v>
      </c>
      <c r="C84" s="29" t="s">
        <v>81</v>
      </c>
      <c r="D84" s="29" t="s">
        <v>91</v>
      </c>
      <c r="E84" s="29" t="s">
        <v>145</v>
      </c>
      <c r="F84" s="29">
        <v>100</v>
      </c>
      <c r="G84" s="40">
        <f>SUM(G85)</f>
        <v>16977.2</v>
      </c>
      <c r="H84" s="40">
        <f>SUM(H85)</f>
        <v>0</v>
      </c>
      <c r="I84" s="49"/>
    </row>
    <row r="85" spans="1:9" ht="26.25" x14ac:dyDescent="0.25">
      <c r="A85" s="39" t="s">
        <v>46</v>
      </c>
      <c r="B85" s="29" t="s">
        <v>365</v>
      </c>
      <c r="C85" s="29" t="s">
        <v>81</v>
      </c>
      <c r="D85" s="29" t="s">
        <v>91</v>
      </c>
      <c r="E85" s="29" t="s">
        <v>145</v>
      </c>
      <c r="F85" s="29">
        <v>110</v>
      </c>
      <c r="G85" s="40">
        <v>16977.2</v>
      </c>
      <c r="H85" s="40">
        <v>0</v>
      </c>
      <c r="I85" s="49"/>
    </row>
    <row r="86" spans="1:9" ht="39" x14ac:dyDescent="0.25">
      <c r="A86" s="39" t="s">
        <v>250</v>
      </c>
      <c r="B86" s="29" t="s">
        <v>365</v>
      </c>
      <c r="C86" s="29" t="s">
        <v>81</v>
      </c>
      <c r="D86" s="29" t="s">
        <v>91</v>
      </c>
      <c r="E86" s="29" t="s">
        <v>145</v>
      </c>
      <c r="F86" s="29">
        <v>200</v>
      </c>
      <c r="G86" s="40">
        <f>SUM(G87)</f>
        <v>14585.2</v>
      </c>
      <c r="H86" s="40">
        <f>SUM(H87)</f>
        <v>0</v>
      </c>
      <c r="I86" s="49"/>
    </row>
    <row r="87" spans="1:9" ht="39" x14ac:dyDescent="0.25">
      <c r="A87" s="39" t="s">
        <v>37</v>
      </c>
      <c r="B87" s="29" t="s">
        <v>365</v>
      </c>
      <c r="C87" s="29" t="s">
        <v>81</v>
      </c>
      <c r="D87" s="29" t="s">
        <v>91</v>
      </c>
      <c r="E87" s="29" t="s">
        <v>145</v>
      </c>
      <c r="F87" s="29">
        <v>240</v>
      </c>
      <c r="G87" s="40">
        <v>14585.2</v>
      </c>
      <c r="H87" s="40">
        <v>0</v>
      </c>
      <c r="I87" s="49"/>
    </row>
    <row r="88" spans="1:9" x14ac:dyDescent="0.25">
      <c r="A88" s="39" t="s">
        <v>43</v>
      </c>
      <c r="B88" s="29" t="s">
        <v>365</v>
      </c>
      <c r="C88" s="29" t="s">
        <v>81</v>
      </c>
      <c r="D88" s="29" t="s">
        <v>91</v>
      </c>
      <c r="E88" s="29" t="s">
        <v>145</v>
      </c>
      <c r="F88" s="29">
        <v>800</v>
      </c>
      <c r="G88" s="40">
        <f>SUM(G89)</f>
        <v>112.6</v>
      </c>
      <c r="H88" s="40">
        <f>SUM(H89)</f>
        <v>0</v>
      </c>
      <c r="I88" s="49"/>
    </row>
    <row r="89" spans="1:9" x14ac:dyDescent="0.25">
      <c r="A89" s="39" t="s">
        <v>47</v>
      </c>
      <c r="B89" s="29" t="s">
        <v>365</v>
      </c>
      <c r="C89" s="29" t="s">
        <v>81</v>
      </c>
      <c r="D89" s="29" t="s">
        <v>91</v>
      </c>
      <c r="E89" s="29" t="s">
        <v>145</v>
      </c>
      <c r="F89" s="29">
        <v>850</v>
      </c>
      <c r="G89" s="40">
        <v>112.6</v>
      </c>
      <c r="H89" s="40">
        <v>0</v>
      </c>
      <c r="I89" s="49"/>
    </row>
    <row r="90" spans="1:9" ht="26.25" x14ac:dyDescent="0.25">
      <c r="A90" s="39" t="s">
        <v>135</v>
      </c>
      <c r="B90" s="29" t="s">
        <v>365</v>
      </c>
      <c r="C90" s="29" t="s">
        <v>81</v>
      </c>
      <c r="D90" s="29" t="s">
        <v>91</v>
      </c>
      <c r="E90" s="29" t="s">
        <v>136</v>
      </c>
      <c r="F90" s="29"/>
      <c r="G90" s="40">
        <f t="shared" ref="G90:H92" si="9">G91</f>
        <v>996</v>
      </c>
      <c r="H90" s="40">
        <f t="shared" si="9"/>
        <v>0</v>
      </c>
      <c r="I90" s="49"/>
    </row>
    <row r="91" spans="1:9" ht="51.75" x14ac:dyDescent="0.25">
      <c r="A91" s="39" t="s">
        <v>139</v>
      </c>
      <c r="B91" s="29" t="s">
        <v>365</v>
      </c>
      <c r="C91" s="29" t="s">
        <v>81</v>
      </c>
      <c r="D91" s="29" t="s">
        <v>91</v>
      </c>
      <c r="E91" s="29" t="s">
        <v>140</v>
      </c>
      <c r="F91" s="29"/>
      <c r="G91" s="40">
        <f t="shared" si="9"/>
        <v>996</v>
      </c>
      <c r="H91" s="40">
        <f t="shared" si="9"/>
        <v>0</v>
      </c>
      <c r="I91" s="49"/>
    </row>
    <row r="92" spans="1:9" x14ac:dyDescent="0.25">
      <c r="A92" s="39" t="s">
        <v>166</v>
      </c>
      <c r="B92" s="29" t="s">
        <v>365</v>
      </c>
      <c r="C92" s="29" t="s">
        <v>81</v>
      </c>
      <c r="D92" s="29" t="s">
        <v>91</v>
      </c>
      <c r="E92" s="29" t="s">
        <v>141</v>
      </c>
      <c r="F92" s="29"/>
      <c r="G92" s="40">
        <f t="shared" si="9"/>
        <v>996</v>
      </c>
      <c r="H92" s="40">
        <f t="shared" si="9"/>
        <v>0</v>
      </c>
      <c r="I92" s="49">
        <v>14587575.09</v>
      </c>
    </row>
    <row r="93" spans="1:9" ht="39" x14ac:dyDescent="0.25">
      <c r="A93" s="39" t="s">
        <v>250</v>
      </c>
      <c r="B93" s="29" t="s">
        <v>365</v>
      </c>
      <c r="C93" s="29" t="s">
        <v>81</v>
      </c>
      <c r="D93" s="29">
        <v>13</v>
      </c>
      <c r="E93" s="29" t="s">
        <v>141</v>
      </c>
      <c r="F93" s="29" t="s">
        <v>94</v>
      </c>
      <c r="G93" s="40">
        <f>SUM(G94)</f>
        <v>996</v>
      </c>
      <c r="H93" s="40">
        <f>SUM(H94)</f>
        <v>0</v>
      </c>
      <c r="I93" s="49"/>
    </row>
    <row r="94" spans="1:9" ht="39" x14ac:dyDescent="0.25">
      <c r="A94" s="39" t="s">
        <v>37</v>
      </c>
      <c r="B94" s="29" t="s">
        <v>365</v>
      </c>
      <c r="C94" s="29" t="s">
        <v>81</v>
      </c>
      <c r="D94" s="29">
        <v>13</v>
      </c>
      <c r="E94" s="29" t="s">
        <v>141</v>
      </c>
      <c r="F94" s="29" t="s">
        <v>95</v>
      </c>
      <c r="G94" s="40">
        <v>996</v>
      </c>
      <c r="H94" s="40">
        <v>0</v>
      </c>
      <c r="I94" s="49">
        <v>13022296.640000001</v>
      </c>
    </row>
    <row r="95" spans="1:9" ht="64.5" x14ac:dyDescent="0.25">
      <c r="A95" s="39" t="s">
        <v>444</v>
      </c>
      <c r="B95" s="29" t="s">
        <v>365</v>
      </c>
      <c r="C95" s="29" t="s">
        <v>81</v>
      </c>
      <c r="D95" s="29" t="s">
        <v>91</v>
      </c>
      <c r="E95" s="29" t="s">
        <v>316</v>
      </c>
      <c r="F95" s="29"/>
      <c r="G95" s="40">
        <f t="shared" ref="G95:H99" si="10">G96</f>
        <v>632.20000000000005</v>
      </c>
      <c r="H95" s="40">
        <f t="shared" si="10"/>
        <v>0</v>
      </c>
      <c r="I95" s="49"/>
    </row>
    <row r="96" spans="1:9" ht="39" x14ac:dyDescent="0.25">
      <c r="A96" s="39" t="s">
        <v>367</v>
      </c>
      <c r="B96" s="29" t="s">
        <v>365</v>
      </c>
      <c r="C96" s="29" t="s">
        <v>81</v>
      </c>
      <c r="D96" s="29" t="s">
        <v>91</v>
      </c>
      <c r="E96" s="29" t="s">
        <v>328</v>
      </c>
      <c r="F96" s="29"/>
      <c r="G96" s="40">
        <f t="shared" si="10"/>
        <v>632.20000000000005</v>
      </c>
      <c r="H96" s="40">
        <f t="shared" si="10"/>
        <v>0</v>
      </c>
      <c r="I96" s="49">
        <v>679880</v>
      </c>
    </row>
    <row r="97" spans="1:9" ht="51.75" x14ac:dyDescent="0.25">
      <c r="A97" s="39" t="s">
        <v>368</v>
      </c>
      <c r="B97" s="29" t="s">
        <v>365</v>
      </c>
      <c r="C97" s="29" t="s">
        <v>81</v>
      </c>
      <c r="D97" s="29" t="s">
        <v>91</v>
      </c>
      <c r="E97" s="29" t="s">
        <v>357</v>
      </c>
      <c r="F97" s="29"/>
      <c r="G97" s="40">
        <f t="shared" si="10"/>
        <v>632.20000000000005</v>
      </c>
      <c r="H97" s="40">
        <f t="shared" si="10"/>
        <v>0</v>
      </c>
      <c r="I97" s="49"/>
    </row>
    <row r="98" spans="1:9" x14ac:dyDescent="0.25">
      <c r="A98" s="39" t="s">
        <v>166</v>
      </c>
      <c r="B98" s="29" t="s">
        <v>365</v>
      </c>
      <c r="C98" s="29" t="s">
        <v>81</v>
      </c>
      <c r="D98" s="29" t="s">
        <v>91</v>
      </c>
      <c r="E98" s="29" t="s">
        <v>356</v>
      </c>
      <c r="F98" s="29"/>
      <c r="G98" s="40">
        <f t="shared" si="10"/>
        <v>632.20000000000005</v>
      </c>
      <c r="H98" s="40">
        <f t="shared" si="10"/>
        <v>0</v>
      </c>
      <c r="I98" s="49"/>
    </row>
    <row r="99" spans="1:9" ht="39" x14ac:dyDescent="0.25">
      <c r="A99" s="39" t="s">
        <v>250</v>
      </c>
      <c r="B99" s="29" t="s">
        <v>365</v>
      </c>
      <c r="C99" s="29" t="s">
        <v>81</v>
      </c>
      <c r="D99" s="29" t="s">
        <v>91</v>
      </c>
      <c r="E99" s="29" t="s">
        <v>356</v>
      </c>
      <c r="F99" s="29" t="s">
        <v>94</v>
      </c>
      <c r="G99" s="40">
        <f t="shared" si="10"/>
        <v>632.20000000000005</v>
      </c>
      <c r="H99" s="40">
        <f t="shared" si="10"/>
        <v>0</v>
      </c>
      <c r="I99" s="49"/>
    </row>
    <row r="100" spans="1:9" ht="39" x14ac:dyDescent="0.25">
      <c r="A100" s="39" t="s">
        <v>37</v>
      </c>
      <c r="B100" s="29" t="s">
        <v>365</v>
      </c>
      <c r="C100" s="29" t="s">
        <v>81</v>
      </c>
      <c r="D100" s="29" t="s">
        <v>91</v>
      </c>
      <c r="E100" s="29" t="s">
        <v>356</v>
      </c>
      <c r="F100" s="29" t="s">
        <v>95</v>
      </c>
      <c r="G100" s="40">
        <v>632.20000000000005</v>
      </c>
      <c r="H100" s="40">
        <v>0</v>
      </c>
      <c r="I100" s="49"/>
    </row>
    <row r="101" spans="1:9" x14ac:dyDescent="0.25">
      <c r="A101" s="34" t="s">
        <v>48</v>
      </c>
      <c r="B101" s="37" t="s">
        <v>365</v>
      </c>
      <c r="C101" s="37" t="s">
        <v>82</v>
      </c>
      <c r="D101" s="37"/>
      <c r="E101" s="37"/>
      <c r="F101" s="37"/>
      <c r="G101" s="38">
        <f>G102</f>
        <v>4331.8999999999996</v>
      </c>
      <c r="H101" s="38">
        <f>H102</f>
        <v>4202.7</v>
      </c>
      <c r="I101" s="49">
        <v>600000</v>
      </c>
    </row>
    <row r="102" spans="1:9" x14ac:dyDescent="0.25">
      <c r="A102" s="34" t="s">
        <v>49</v>
      </c>
      <c r="B102" s="37" t="s">
        <v>365</v>
      </c>
      <c r="C102" s="37" t="s">
        <v>82</v>
      </c>
      <c r="D102" s="37" t="s">
        <v>83</v>
      </c>
      <c r="E102" s="37"/>
      <c r="F102" s="37"/>
      <c r="G102" s="38">
        <f t="shared" ref="G102:H107" si="11">SUM(G103)</f>
        <v>4331.8999999999996</v>
      </c>
      <c r="H102" s="38">
        <f t="shared" si="11"/>
        <v>4202.7</v>
      </c>
      <c r="I102" s="49"/>
    </row>
    <row r="103" spans="1:9" ht="39" x14ac:dyDescent="0.25">
      <c r="A103" s="39" t="s">
        <v>35</v>
      </c>
      <c r="B103" s="29" t="s">
        <v>365</v>
      </c>
      <c r="C103" s="29" t="s">
        <v>82</v>
      </c>
      <c r="D103" s="29" t="s">
        <v>83</v>
      </c>
      <c r="E103" s="29" t="s">
        <v>113</v>
      </c>
      <c r="F103" s="29"/>
      <c r="G103" s="40">
        <f t="shared" si="11"/>
        <v>4331.8999999999996</v>
      </c>
      <c r="H103" s="40">
        <f t="shared" si="11"/>
        <v>4202.7</v>
      </c>
      <c r="I103" s="49"/>
    </row>
    <row r="104" spans="1:9" ht="26.25" x14ac:dyDescent="0.25">
      <c r="A104" s="39" t="s">
        <v>135</v>
      </c>
      <c r="B104" s="29" t="s">
        <v>365</v>
      </c>
      <c r="C104" s="29" t="s">
        <v>82</v>
      </c>
      <c r="D104" s="29" t="s">
        <v>83</v>
      </c>
      <c r="E104" s="29" t="s">
        <v>136</v>
      </c>
      <c r="F104" s="29"/>
      <c r="G104" s="40">
        <f t="shared" si="11"/>
        <v>4331.8999999999996</v>
      </c>
      <c r="H104" s="40">
        <f t="shared" si="11"/>
        <v>4202.7</v>
      </c>
      <c r="I104" s="49"/>
    </row>
    <row r="105" spans="1:9" ht="77.25" x14ac:dyDescent="0.25">
      <c r="A105" s="39" t="s">
        <v>319</v>
      </c>
      <c r="B105" s="29" t="s">
        <v>365</v>
      </c>
      <c r="C105" s="29" t="s">
        <v>82</v>
      </c>
      <c r="D105" s="29" t="s">
        <v>83</v>
      </c>
      <c r="E105" s="29" t="s">
        <v>137</v>
      </c>
      <c r="F105" s="29"/>
      <c r="G105" s="40">
        <f>SUM(G106+G111)</f>
        <v>4331.8999999999996</v>
      </c>
      <c r="H105" s="40">
        <f>SUM(H106+H111)</f>
        <v>4202.7</v>
      </c>
      <c r="I105" s="49"/>
    </row>
    <row r="106" spans="1:9" ht="39" x14ac:dyDescent="0.25">
      <c r="A106" s="39" t="s">
        <v>249</v>
      </c>
      <c r="B106" s="29" t="s">
        <v>365</v>
      </c>
      <c r="C106" s="29" t="s">
        <v>82</v>
      </c>
      <c r="D106" s="29" t="s">
        <v>83</v>
      </c>
      <c r="E106" s="29" t="s">
        <v>138</v>
      </c>
      <c r="F106" s="29"/>
      <c r="G106" s="40">
        <f>SUM(G107+G109)</f>
        <v>4202.7</v>
      </c>
      <c r="H106" s="40">
        <f>SUM(H107+H109)</f>
        <v>4202.7</v>
      </c>
      <c r="I106" s="49"/>
    </row>
    <row r="107" spans="1:9" ht="77.25" x14ac:dyDescent="0.25">
      <c r="A107" s="39" t="s">
        <v>32</v>
      </c>
      <c r="B107" s="29" t="s">
        <v>365</v>
      </c>
      <c r="C107" s="29" t="s">
        <v>82</v>
      </c>
      <c r="D107" s="29" t="s">
        <v>83</v>
      </c>
      <c r="E107" s="29" t="s">
        <v>138</v>
      </c>
      <c r="F107" s="29" t="s">
        <v>92</v>
      </c>
      <c r="G107" s="40">
        <f t="shared" si="11"/>
        <v>3752.9</v>
      </c>
      <c r="H107" s="40">
        <f t="shared" si="11"/>
        <v>3752.9</v>
      </c>
      <c r="I107" s="49"/>
    </row>
    <row r="108" spans="1:9" ht="26.25" x14ac:dyDescent="0.25">
      <c r="A108" s="39" t="s">
        <v>33</v>
      </c>
      <c r="B108" s="29" t="s">
        <v>365</v>
      </c>
      <c r="C108" s="29" t="s">
        <v>82</v>
      </c>
      <c r="D108" s="29" t="s">
        <v>83</v>
      </c>
      <c r="E108" s="29" t="s">
        <v>138</v>
      </c>
      <c r="F108" s="29" t="s">
        <v>93</v>
      </c>
      <c r="G108" s="40">
        <v>3752.9</v>
      </c>
      <c r="H108" s="40">
        <v>3752.9</v>
      </c>
      <c r="I108" s="49"/>
    </row>
    <row r="109" spans="1:9" ht="39" x14ac:dyDescent="0.25">
      <c r="A109" s="39" t="s">
        <v>250</v>
      </c>
      <c r="B109" s="29" t="s">
        <v>365</v>
      </c>
      <c r="C109" s="29" t="s">
        <v>82</v>
      </c>
      <c r="D109" s="29" t="s">
        <v>83</v>
      </c>
      <c r="E109" s="29" t="s">
        <v>138</v>
      </c>
      <c r="F109" s="29" t="s">
        <v>94</v>
      </c>
      <c r="G109" s="40">
        <f>G110</f>
        <v>449.8</v>
      </c>
      <c r="H109" s="40">
        <f>H110</f>
        <v>449.8</v>
      </c>
      <c r="I109" s="49"/>
    </row>
    <row r="110" spans="1:9" ht="39" x14ac:dyDescent="0.25">
      <c r="A110" s="39" t="s">
        <v>37</v>
      </c>
      <c r="B110" s="29" t="s">
        <v>365</v>
      </c>
      <c r="C110" s="29" t="s">
        <v>82</v>
      </c>
      <c r="D110" s="29" t="s">
        <v>83</v>
      </c>
      <c r="E110" s="29" t="s">
        <v>138</v>
      </c>
      <c r="F110" s="29" t="s">
        <v>95</v>
      </c>
      <c r="G110" s="40">
        <v>449.8</v>
      </c>
      <c r="H110" s="40">
        <v>449.8</v>
      </c>
      <c r="I110" s="49"/>
    </row>
    <row r="111" spans="1:9" ht="51.75" x14ac:dyDescent="0.25">
      <c r="A111" s="39" t="s">
        <v>323</v>
      </c>
      <c r="B111" s="29" t="s">
        <v>365</v>
      </c>
      <c r="C111" s="29" t="s">
        <v>82</v>
      </c>
      <c r="D111" s="29" t="s">
        <v>83</v>
      </c>
      <c r="E111" s="29" t="s">
        <v>322</v>
      </c>
      <c r="F111" s="29"/>
      <c r="G111" s="40">
        <f>G112</f>
        <v>129.19999999999999</v>
      </c>
      <c r="H111" s="40">
        <f>H112</f>
        <v>0</v>
      </c>
      <c r="I111" s="49"/>
    </row>
    <row r="112" spans="1:9" ht="77.25" x14ac:dyDescent="0.25">
      <c r="A112" s="39" t="s">
        <v>300</v>
      </c>
      <c r="B112" s="29" t="s">
        <v>365</v>
      </c>
      <c r="C112" s="29" t="s">
        <v>82</v>
      </c>
      <c r="D112" s="29" t="s">
        <v>83</v>
      </c>
      <c r="E112" s="29" t="s">
        <v>322</v>
      </c>
      <c r="F112" s="29" t="s">
        <v>92</v>
      </c>
      <c r="G112" s="40">
        <f>G113</f>
        <v>129.19999999999999</v>
      </c>
      <c r="H112" s="40">
        <f>H113</f>
        <v>0</v>
      </c>
      <c r="I112" s="49"/>
    </row>
    <row r="113" spans="1:9" ht="26.25" x14ac:dyDescent="0.25">
      <c r="A113" s="39" t="s">
        <v>33</v>
      </c>
      <c r="B113" s="29" t="s">
        <v>365</v>
      </c>
      <c r="C113" s="29" t="s">
        <v>82</v>
      </c>
      <c r="D113" s="29" t="s">
        <v>83</v>
      </c>
      <c r="E113" s="29" t="s">
        <v>322</v>
      </c>
      <c r="F113" s="29" t="s">
        <v>93</v>
      </c>
      <c r="G113" s="40">
        <v>129.19999999999999</v>
      </c>
      <c r="H113" s="40">
        <v>0</v>
      </c>
      <c r="I113" s="49"/>
    </row>
    <row r="114" spans="1:9" ht="26.25" x14ac:dyDescent="0.25">
      <c r="A114" s="34" t="s">
        <v>50</v>
      </c>
      <c r="B114" s="37" t="s">
        <v>365</v>
      </c>
      <c r="C114" s="37" t="s">
        <v>83</v>
      </c>
      <c r="D114" s="37"/>
      <c r="E114" s="37"/>
      <c r="F114" s="37"/>
      <c r="G114" s="38">
        <f>G115+G127+G153</f>
        <v>5623.5</v>
      </c>
      <c r="H114" s="38">
        <f>H115+H127+H153</f>
        <v>1099.4000000000001</v>
      </c>
      <c r="I114" s="49"/>
    </row>
    <row r="115" spans="1:9" x14ac:dyDescent="0.25">
      <c r="A115" s="34" t="s">
        <v>51</v>
      </c>
      <c r="B115" s="37" t="s">
        <v>365</v>
      </c>
      <c r="C115" s="37" t="s">
        <v>83</v>
      </c>
      <c r="D115" s="37" t="s">
        <v>84</v>
      </c>
      <c r="E115" s="37"/>
      <c r="F115" s="37"/>
      <c r="G115" s="38">
        <f>G116</f>
        <v>1138.5</v>
      </c>
      <c r="H115" s="38">
        <f>H116</f>
        <v>1099.4000000000001</v>
      </c>
      <c r="I115" s="49"/>
    </row>
    <row r="116" spans="1:9" ht="39" x14ac:dyDescent="0.25">
      <c r="A116" s="39" t="s">
        <v>35</v>
      </c>
      <c r="B116" s="29" t="s">
        <v>365</v>
      </c>
      <c r="C116" s="29" t="s">
        <v>83</v>
      </c>
      <c r="D116" s="29" t="s">
        <v>84</v>
      </c>
      <c r="E116" s="29" t="s">
        <v>113</v>
      </c>
      <c r="F116" s="29"/>
      <c r="G116" s="40">
        <f>SUM(G117)</f>
        <v>1138.5</v>
      </c>
      <c r="H116" s="40">
        <f>SUM(H117)</f>
        <v>1099.4000000000001</v>
      </c>
      <c r="I116" s="49"/>
    </row>
    <row r="117" spans="1:9" ht="26.25" x14ac:dyDescent="0.25">
      <c r="A117" s="39" t="s">
        <v>135</v>
      </c>
      <c r="B117" s="29" t="s">
        <v>365</v>
      </c>
      <c r="C117" s="29" t="s">
        <v>83</v>
      </c>
      <c r="D117" s="29" t="s">
        <v>84</v>
      </c>
      <c r="E117" s="29" t="s">
        <v>136</v>
      </c>
      <c r="F117" s="29"/>
      <c r="G117" s="40">
        <f>SUM(G118)</f>
        <v>1138.5</v>
      </c>
      <c r="H117" s="40">
        <f>SUM(H118)</f>
        <v>1099.4000000000001</v>
      </c>
      <c r="I117" s="49"/>
    </row>
    <row r="118" spans="1:9" ht="64.5" x14ac:dyDescent="0.25">
      <c r="A118" s="39" t="s">
        <v>155</v>
      </c>
      <c r="B118" s="29" t="s">
        <v>365</v>
      </c>
      <c r="C118" s="29" t="s">
        <v>83</v>
      </c>
      <c r="D118" s="29" t="s">
        <v>84</v>
      </c>
      <c r="E118" s="29" t="s">
        <v>156</v>
      </c>
      <c r="F118" s="29"/>
      <c r="G118" s="40">
        <f>SUM(G119+G124)</f>
        <v>1138.5</v>
      </c>
      <c r="H118" s="40">
        <f>SUM(H119+H124)</f>
        <v>1099.4000000000001</v>
      </c>
      <c r="I118" s="49"/>
    </row>
    <row r="119" spans="1:9" ht="39" x14ac:dyDescent="0.25">
      <c r="A119" s="39" t="s">
        <v>369</v>
      </c>
      <c r="B119" s="29" t="s">
        <v>365</v>
      </c>
      <c r="C119" s="29" t="s">
        <v>83</v>
      </c>
      <c r="D119" s="29" t="s">
        <v>84</v>
      </c>
      <c r="E119" s="29" t="s">
        <v>157</v>
      </c>
      <c r="F119" s="29"/>
      <c r="G119" s="40">
        <f>SUM(G120+G122)</f>
        <v>1099.4000000000001</v>
      </c>
      <c r="H119" s="40">
        <f>SUM(H120+H122)</f>
        <v>1099.4000000000001</v>
      </c>
      <c r="I119" s="49"/>
    </row>
    <row r="120" spans="1:9" ht="77.25" x14ac:dyDescent="0.25">
      <c r="A120" s="39" t="s">
        <v>32</v>
      </c>
      <c r="B120" s="29" t="s">
        <v>365</v>
      </c>
      <c r="C120" s="29" t="s">
        <v>83</v>
      </c>
      <c r="D120" s="29" t="s">
        <v>84</v>
      </c>
      <c r="E120" s="29" t="s">
        <v>157</v>
      </c>
      <c r="F120" s="29">
        <v>100</v>
      </c>
      <c r="G120" s="40">
        <f>G121</f>
        <v>981.2</v>
      </c>
      <c r="H120" s="40">
        <f>H121</f>
        <v>981.2</v>
      </c>
      <c r="I120" s="49"/>
    </row>
    <row r="121" spans="1:9" ht="26.25" x14ac:dyDescent="0.25">
      <c r="A121" s="39" t="s">
        <v>33</v>
      </c>
      <c r="B121" s="29" t="s">
        <v>365</v>
      </c>
      <c r="C121" s="29" t="s">
        <v>83</v>
      </c>
      <c r="D121" s="29" t="s">
        <v>84</v>
      </c>
      <c r="E121" s="29" t="s">
        <v>157</v>
      </c>
      <c r="F121" s="29">
        <v>120</v>
      </c>
      <c r="G121" s="40">
        <v>981.2</v>
      </c>
      <c r="H121" s="40">
        <v>981.2</v>
      </c>
      <c r="I121" s="49"/>
    </row>
    <row r="122" spans="1:9" ht="39" x14ac:dyDescent="0.25">
      <c r="A122" s="39" t="s">
        <v>250</v>
      </c>
      <c r="B122" s="29" t="s">
        <v>365</v>
      </c>
      <c r="C122" s="29" t="s">
        <v>83</v>
      </c>
      <c r="D122" s="29" t="s">
        <v>84</v>
      </c>
      <c r="E122" s="29" t="s">
        <v>157</v>
      </c>
      <c r="F122" s="29" t="s">
        <v>94</v>
      </c>
      <c r="G122" s="40">
        <f>G123</f>
        <v>118.2</v>
      </c>
      <c r="H122" s="40">
        <f>H123</f>
        <v>118.2</v>
      </c>
      <c r="I122" s="49"/>
    </row>
    <row r="123" spans="1:9" ht="39" x14ac:dyDescent="0.25">
      <c r="A123" s="39" t="s">
        <v>37</v>
      </c>
      <c r="B123" s="29" t="s">
        <v>365</v>
      </c>
      <c r="C123" s="29" t="s">
        <v>83</v>
      </c>
      <c r="D123" s="29" t="s">
        <v>84</v>
      </c>
      <c r="E123" s="29" t="s">
        <v>157</v>
      </c>
      <c r="F123" s="29" t="s">
        <v>95</v>
      </c>
      <c r="G123" s="40">
        <v>118.2</v>
      </c>
      <c r="H123" s="40">
        <v>118.2</v>
      </c>
      <c r="I123" s="49"/>
    </row>
    <row r="124" spans="1:9" ht="51.75" x14ac:dyDescent="0.25">
      <c r="A124" s="39" t="s">
        <v>323</v>
      </c>
      <c r="B124" s="29" t="s">
        <v>365</v>
      </c>
      <c r="C124" s="29" t="s">
        <v>83</v>
      </c>
      <c r="D124" s="29" t="s">
        <v>84</v>
      </c>
      <c r="E124" s="29" t="s">
        <v>324</v>
      </c>
      <c r="F124" s="29"/>
      <c r="G124" s="40">
        <f>G125</f>
        <v>39.1</v>
      </c>
      <c r="H124" s="40">
        <f>H125</f>
        <v>0</v>
      </c>
      <c r="I124" s="49"/>
    </row>
    <row r="125" spans="1:9" ht="77.25" x14ac:dyDescent="0.25">
      <c r="A125" s="39" t="s">
        <v>32</v>
      </c>
      <c r="B125" s="29" t="s">
        <v>365</v>
      </c>
      <c r="C125" s="29" t="s">
        <v>83</v>
      </c>
      <c r="D125" s="29" t="s">
        <v>84</v>
      </c>
      <c r="E125" s="29" t="s">
        <v>324</v>
      </c>
      <c r="F125" s="29" t="s">
        <v>92</v>
      </c>
      <c r="G125" s="40">
        <f>G126</f>
        <v>39.1</v>
      </c>
      <c r="H125" s="40">
        <f>H126</f>
        <v>0</v>
      </c>
      <c r="I125" s="49"/>
    </row>
    <row r="126" spans="1:9" ht="26.25" x14ac:dyDescent="0.25">
      <c r="A126" s="39" t="s">
        <v>33</v>
      </c>
      <c r="B126" s="29" t="s">
        <v>365</v>
      </c>
      <c r="C126" s="29" t="s">
        <v>83</v>
      </c>
      <c r="D126" s="29" t="s">
        <v>84</v>
      </c>
      <c r="E126" s="29" t="s">
        <v>324</v>
      </c>
      <c r="F126" s="29" t="s">
        <v>93</v>
      </c>
      <c r="G126" s="40">
        <v>39.1</v>
      </c>
      <c r="H126" s="40">
        <v>0</v>
      </c>
      <c r="I126" s="49"/>
    </row>
    <row r="127" spans="1:9" ht="51.75" x14ac:dyDescent="0.25">
      <c r="A127" s="34" t="s">
        <v>317</v>
      </c>
      <c r="B127" s="37" t="s">
        <v>365</v>
      </c>
      <c r="C127" s="37" t="s">
        <v>83</v>
      </c>
      <c r="D127" s="37" t="s">
        <v>318</v>
      </c>
      <c r="E127" s="37"/>
      <c r="F127" s="37"/>
      <c r="G127" s="38">
        <f>SUM(G128)</f>
        <v>3316.6</v>
      </c>
      <c r="H127" s="38">
        <f>SUM(H128)</f>
        <v>0</v>
      </c>
      <c r="I127" s="49"/>
    </row>
    <row r="128" spans="1:9" ht="26.25" x14ac:dyDescent="0.25">
      <c r="A128" s="39" t="s">
        <v>52</v>
      </c>
      <c r="B128" s="29" t="s">
        <v>365</v>
      </c>
      <c r="C128" s="29" t="s">
        <v>83</v>
      </c>
      <c r="D128" s="29" t="s">
        <v>318</v>
      </c>
      <c r="E128" s="29" t="s">
        <v>217</v>
      </c>
      <c r="F128" s="29"/>
      <c r="G128" s="40">
        <f>SUM(G129)</f>
        <v>3316.6</v>
      </c>
      <c r="H128" s="40">
        <f>SUM(H129)</f>
        <v>0</v>
      </c>
      <c r="I128" s="49"/>
    </row>
    <row r="129" spans="1:11" ht="64.5" x14ac:dyDescent="0.25">
      <c r="A129" s="39" t="s">
        <v>218</v>
      </c>
      <c r="B129" s="29" t="s">
        <v>365</v>
      </c>
      <c r="C129" s="29" t="s">
        <v>83</v>
      </c>
      <c r="D129" s="29" t="s">
        <v>318</v>
      </c>
      <c r="E129" s="29" t="s">
        <v>219</v>
      </c>
      <c r="F129" s="29"/>
      <c r="G129" s="40">
        <f>SUM(G130+G134+G138+G142+G149)</f>
        <v>3316.6</v>
      </c>
      <c r="H129" s="40">
        <f>SUM(H130+H134+H138+H142+H149)</f>
        <v>0</v>
      </c>
      <c r="I129" s="49"/>
    </row>
    <row r="130" spans="1:11" ht="39" x14ac:dyDescent="0.25">
      <c r="A130" s="39" t="s">
        <v>220</v>
      </c>
      <c r="B130" s="29" t="s">
        <v>365</v>
      </c>
      <c r="C130" s="29" t="s">
        <v>83</v>
      </c>
      <c r="D130" s="29" t="s">
        <v>318</v>
      </c>
      <c r="E130" s="29" t="s">
        <v>221</v>
      </c>
      <c r="F130" s="29"/>
      <c r="G130" s="40">
        <f t="shared" ref="G130:H132" si="12">SUM(G131)</f>
        <v>9.3000000000000007</v>
      </c>
      <c r="H130" s="40">
        <f t="shared" si="12"/>
        <v>0</v>
      </c>
      <c r="I130" s="49"/>
    </row>
    <row r="131" spans="1:11" x14ac:dyDescent="0.25">
      <c r="A131" s="39" t="s">
        <v>125</v>
      </c>
      <c r="B131" s="29" t="s">
        <v>365</v>
      </c>
      <c r="C131" s="29" t="s">
        <v>83</v>
      </c>
      <c r="D131" s="29" t="s">
        <v>318</v>
      </c>
      <c r="E131" s="29" t="s">
        <v>222</v>
      </c>
      <c r="F131" s="29"/>
      <c r="G131" s="40">
        <f t="shared" si="12"/>
        <v>9.3000000000000007</v>
      </c>
      <c r="H131" s="40">
        <f t="shared" si="12"/>
        <v>0</v>
      </c>
      <c r="I131" s="49"/>
    </row>
    <row r="132" spans="1:11" ht="39" x14ac:dyDescent="0.25">
      <c r="A132" s="39" t="s">
        <v>250</v>
      </c>
      <c r="B132" s="29" t="s">
        <v>365</v>
      </c>
      <c r="C132" s="29" t="s">
        <v>83</v>
      </c>
      <c r="D132" s="29" t="s">
        <v>318</v>
      </c>
      <c r="E132" s="29" t="s">
        <v>222</v>
      </c>
      <c r="F132" s="29" t="s">
        <v>94</v>
      </c>
      <c r="G132" s="40">
        <f t="shared" si="12"/>
        <v>9.3000000000000007</v>
      </c>
      <c r="H132" s="40">
        <f t="shared" si="12"/>
        <v>0</v>
      </c>
      <c r="I132" s="49"/>
    </row>
    <row r="133" spans="1:11" ht="39" x14ac:dyDescent="0.25">
      <c r="A133" s="39" t="s">
        <v>37</v>
      </c>
      <c r="B133" s="29" t="s">
        <v>365</v>
      </c>
      <c r="C133" s="29" t="s">
        <v>83</v>
      </c>
      <c r="D133" s="29" t="s">
        <v>318</v>
      </c>
      <c r="E133" s="29" t="s">
        <v>222</v>
      </c>
      <c r="F133" s="29" t="s">
        <v>95</v>
      </c>
      <c r="G133" s="40">
        <v>9.3000000000000007</v>
      </c>
      <c r="H133" s="40">
        <v>0</v>
      </c>
      <c r="I133" s="49"/>
    </row>
    <row r="134" spans="1:11" ht="39" x14ac:dyDescent="0.25">
      <c r="A134" s="39" t="s">
        <v>223</v>
      </c>
      <c r="B134" s="29" t="s">
        <v>365</v>
      </c>
      <c r="C134" s="29" t="s">
        <v>83</v>
      </c>
      <c r="D134" s="29" t="s">
        <v>318</v>
      </c>
      <c r="E134" s="29" t="s">
        <v>224</v>
      </c>
      <c r="F134" s="29"/>
      <c r="G134" s="40">
        <f t="shared" ref="G134:H136" si="13">SUM(G135)</f>
        <v>374.9</v>
      </c>
      <c r="H134" s="40">
        <f t="shared" si="13"/>
        <v>0</v>
      </c>
      <c r="I134" s="49"/>
      <c r="K134" s="4"/>
    </row>
    <row r="135" spans="1:11" x14ac:dyDescent="0.25">
      <c r="A135" s="39" t="s">
        <v>125</v>
      </c>
      <c r="B135" s="29" t="s">
        <v>365</v>
      </c>
      <c r="C135" s="29" t="s">
        <v>83</v>
      </c>
      <c r="D135" s="29" t="s">
        <v>318</v>
      </c>
      <c r="E135" s="29" t="s">
        <v>225</v>
      </c>
      <c r="F135" s="29"/>
      <c r="G135" s="40">
        <f t="shared" si="13"/>
        <v>374.9</v>
      </c>
      <c r="H135" s="40">
        <f t="shared" si="13"/>
        <v>0</v>
      </c>
      <c r="I135" s="49"/>
    </row>
    <row r="136" spans="1:11" ht="39" x14ac:dyDescent="0.25">
      <c r="A136" s="39" t="s">
        <v>250</v>
      </c>
      <c r="B136" s="29" t="s">
        <v>365</v>
      </c>
      <c r="C136" s="29" t="s">
        <v>83</v>
      </c>
      <c r="D136" s="29" t="s">
        <v>318</v>
      </c>
      <c r="E136" s="29" t="s">
        <v>225</v>
      </c>
      <c r="F136" s="29" t="s">
        <v>94</v>
      </c>
      <c r="G136" s="40">
        <f t="shared" si="13"/>
        <v>374.9</v>
      </c>
      <c r="H136" s="40">
        <f t="shared" si="13"/>
        <v>0</v>
      </c>
      <c r="I136" s="49">
        <v>550694.64</v>
      </c>
    </row>
    <row r="137" spans="1:11" ht="39" x14ac:dyDescent="0.25">
      <c r="A137" s="39" t="s">
        <v>37</v>
      </c>
      <c r="B137" s="62">
        <v>650</v>
      </c>
      <c r="C137" s="29" t="s">
        <v>83</v>
      </c>
      <c r="D137" s="29" t="s">
        <v>318</v>
      </c>
      <c r="E137" s="29" t="s">
        <v>225</v>
      </c>
      <c r="F137" s="29" t="s">
        <v>95</v>
      </c>
      <c r="G137" s="40">
        <f>376.7-1.8</f>
        <v>374.9</v>
      </c>
      <c r="H137" s="40">
        <v>0</v>
      </c>
      <c r="I137" s="49"/>
    </row>
    <row r="138" spans="1:11" ht="64.5" x14ac:dyDescent="0.25">
      <c r="A138" s="39" t="s">
        <v>229</v>
      </c>
      <c r="B138" s="62">
        <v>650</v>
      </c>
      <c r="C138" s="29" t="s">
        <v>83</v>
      </c>
      <c r="D138" s="29" t="s">
        <v>318</v>
      </c>
      <c r="E138" s="29" t="s">
        <v>231</v>
      </c>
      <c r="F138" s="29"/>
      <c r="G138" s="40">
        <f>SUM(G139)</f>
        <v>1492.3</v>
      </c>
      <c r="H138" s="40">
        <f>SUM(H139)</f>
        <v>0</v>
      </c>
      <c r="I138" s="49"/>
    </row>
    <row r="139" spans="1:11" ht="51.75" x14ac:dyDescent="0.25">
      <c r="A139" s="42" t="s">
        <v>452</v>
      </c>
      <c r="B139" s="62">
        <v>650</v>
      </c>
      <c r="C139" s="29" t="s">
        <v>83</v>
      </c>
      <c r="D139" s="29" t="s">
        <v>318</v>
      </c>
      <c r="E139" s="29" t="s">
        <v>453</v>
      </c>
      <c r="F139" s="29"/>
      <c r="G139" s="40">
        <f>G140</f>
        <v>1492.3</v>
      </c>
      <c r="H139" s="40">
        <f>H140</f>
        <v>0</v>
      </c>
      <c r="I139" s="49"/>
    </row>
    <row r="140" spans="1:11" x14ac:dyDescent="0.25">
      <c r="A140" s="39" t="s">
        <v>43</v>
      </c>
      <c r="B140" s="29" t="s">
        <v>365</v>
      </c>
      <c r="C140" s="29" t="s">
        <v>83</v>
      </c>
      <c r="D140" s="29" t="s">
        <v>318</v>
      </c>
      <c r="E140" s="29" t="s">
        <v>453</v>
      </c>
      <c r="F140" s="29" t="s">
        <v>109</v>
      </c>
      <c r="G140" s="40">
        <f>G141</f>
        <v>1492.3</v>
      </c>
      <c r="H140" s="40">
        <f>H141</f>
        <v>0</v>
      </c>
      <c r="I140" s="49"/>
    </row>
    <row r="141" spans="1:11" ht="64.5" x14ac:dyDescent="0.25">
      <c r="A141" s="39" t="s">
        <v>477</v>
      </c>
      <c r="B141" s="29" t="s">
        <v>365</v>
      </c>
      <c r="C141" s="29" t="s">
        <v>83</v>
      </c>
      <c r="D141" s="29" t="s">
        <v>318</v>
      </c>
      <c r="E141" s="29" t="s">
        <v>453</v>
      </c>
      <c r="F141" s="29" t="s">
        <v>189</v>
      </c>
      <c r="G141" s="40">
        <v>1492.3</v>
      </c>
      <c r="H141" s="40">
        <v>0</v>
      </c>
      <c r="I141" s="49"/>
    </row>
    <row r="142" spans="1:11" ht="26.25" x14ac:dyDescent="0.25">
      <c r="A142" s="39" t="s">
        <v>230</v>
      </c>
      <c r="B142" s="29" t="s">
        <v>365</v>
      </c>
      <c r="C142" s="29" t="s">
        <v>83</v>
      </c>
      <c r="D142" s="29" t="s">
        <v>318</v>
      </c>
      <c r="E142" s="29" t="s">
        <v>245</v>
      </c>
      <c r="F142" s="29"/>
      <c r="G142" s="40">
        <f>SUM(G143+G146)</f>
        <v>626.20000000000005</v>
      </c>
      <c r="H142" s="40">
        <f>SUM(H143+H146)</f>
        <v>0</v>
      </c>
      <c r="I142" s="49"/>
    </row>
    <row r="143" spans="1:11" ht="39" x14ac:dyDescent="0.25">
      <c r="A143" s="39" t="s">
        <v>500</v>
      </c>
      <c r="B143" s="29" t="s">
        <v>365</v>
      </c>
      <c r="C143" s="29" t="s">
        <v>83</v>
      </c>
      <c r="D143" s="29" t="s">
        <v>318</v>
      </c>
      <c r="E143" s="29" t="s">
        <v>499</v>
      </c>
      <c r="F143" s="29"/>
      <c r="G143" s="40">
        <f>G144</f>
        <v>562.5</v>
      </c>
      <c r="H143" s="40">
        <f>H144</f>
        <v>0</v>
      </c>
      <c r="I143" s="49"/>
    </row>
    <row r="144" spans="1:11" ht="39" x14ac:dyDescent="0.25">
      <c r="A144" s="39" t="s">
        <v>250</v>
      </c>
      <c r="B144" s="29" t="s">
        <v>365</v>
      </c>
      <c r="C144" s="29" t="s">
        <v>83</v>
      </c>
      <c r="D144" s="29" t="s">
        <v>318</v>
      </c>
      <c r="E144" s="29" t="s">
        <v>499</v>
      </c>
      <c r="F144" s="29" t="s">
        <v>94</v>
      </c>
      <c r="G144" s="40">
        <f>G145</f>
        <v>562.5</v>
      </c>
      <c r="H144" s="40">
        <f>H145</f>
        <v>0</v>
      </c>
      <c r="I144" s="49"/>
    </row>
    <row r="145" spans="1:9" ht="39" x14ac:dyDescent="0.25">
      <c r="A145" s="39" t="s">
        <v>37</v>
      </c>
      <c r="B145" s="29" t="s">
        <v>365</v>
      </c>
      <c r="C145" s="29" t="s">
        <v>83</v>
      </c>
      <c r="D145" s="29" t="s">
        <v>318</v>
      </c>
      <c r="E145" s="29" t="s">
        <v>499</v>
      </c>
      <c r="F145" s="29" t="s">
        <v>95</v>
      </c>
      <c r="G145" s="40">
        <v>562.5</v>
      </c>
      <c r="H145" s="40">
        <v>0</v>
      </c>
      <c r="I145" s="49"/>
    </row>
    <row r="146" spans="1:9" x14ac:dyDescent="0.25">
      <c r="A146" s="39" t="s">
        <v>125</v>
      </c>
      <c r="B146" s="29" t="s">
        <v>365</v>
      </c>
      <c r="C146" s="29" t="s">
        <v>83</v>
      </c>
      <c r="D146" s="29" t="s">
        <v>318</v>
      </c>
      <c r="E146" s="29" t="s">
        <v>246</v>
      </c>
      <c r="F146" s="29"/>
      <c r="G146" s="40">
        <f>SUM(G147)</f>
        <v>63.7</v>
      </c>
      <c r="H146" s="40">
        <f>SUM(H147)</f>
        <v>0</v>
      </c>
      <c r="I146" s="49"/>
    </row>
    <row r="147" spans="1:9" ht="39" x14ac:dyDescent="0.25">
      <c r="A147" s="39" t="s">
        <v>250</v>
      </c>
      <c r="B147" s="29" t="s">
        <v>365</v>
      </c>
      <c r="C147" s="29" t="s">
        <v>83</v>
      </c>
      <c r="D147" s="29" t="s">
        <v>318</v>
      </c>
      <c r="E147" s="29" t="s">
        <v>246</v>
      </c>
      <c r="F147" s="29" t="s">
        <v>94</v>
      </c>
      <c r="G147" s="40">
        <f>SUM(G148)</f>
        <v>63.7</v>
      </c>
      <c r="H147" s="40">
        <f>SUM(H148)</f>
        <v>0</v>
      </c>
      <c r="I147" s="49"/>
    </row>
    <row r="148" spans="1:9" ht="39" x14ac:dyDescent="0.25">
      <c r="A148" s="39" t="s">
        <v>37</v>
      </c>
      <c r="B148" s="29" t="s">
        <v>365</v>
      </c>
      <c r="C148" s="29" t="s">
        <v>83</v>
      </c>
      <c r="D148" s="29" t="s">
        <v>318</v>
      </c>
      <c r="E148" s="29" t="s">
        <v>246</v>
      </c>
      <c r="F148" s="29" t="s">
        <v>95</v>
      </c>
      <c r="G148" s="40">
        <v>63.7</v>
      </c>
      <c r="H148" s="40">
        <v>0</v>
      </c>
      <c r="I148" s="49"/>
    </row>
    <row r="149" spans="1:9" ht="51.75" x14ac:dyDescent="0.25">
      <c r="A149" s="39" t="s">
        <v>301</v>
      </c>
      <c r="B149" s="29" t="s">
        <v>365</v>
      </c>
      <c r="C149" s="29" t="s">
        <v>83</v>
      </c>
      <c r="D149" s="29" t="s">
        <v>318</v>
      </c>
      <c r="E149" s="29" t="s">
        <v>266</v>
      </c>
      <c r="F149" s="29"/>
      <c r="G149" s="40">
        <f t="shared" ref="G149:H151" si="14">SUM(G150)</f>
        <v>813.9</v>
      </c>
      <c r="H149" s="40">
        <f t="shared" si="14"/>
        <v>0</v>
      </c>
      <c r="I149" s="49">
        <v>33746.51</v>
      </c>
    </row>
    <row r="150" spans="1:9" x14ac:dyDescent="0.25">
      <c r="A150" s="39" t="s">
        <v>125</v>
      </c>
      <c r="B150" s="29" t="s">
        <v>365</v>
      </c>
      <c r="C150" s="29" t="s">
        <v>83</v>
      </c>
      <c r="D150" s="29" t="s">
        <v>318</v>
      </c>
      <c r="E150" s="29" t="s">
        <v>267</v>
      </c>
      <c r="F150" s="29"/>
      <c r="G150" s="40">
        <f t="shared" si="14"/>
        <v>813.9</v>
      </c>
      <c r="H150" s="40">
        <f t="shared" si="14"/>
        <v>0</v>
      </c>
      <c r="I150" s="49"/>
    </row>
    <row r="151" spans="1:9" ht="39" x14ac:dyDescent="0.25">
      <c r="A151" s="39" t="s">
        <v>250</v>
      </c>
      <c r="B151" s="29" t="s">
        <v>365</v>
      </c>
      <c r="C151" s="29" t="s">
        <v>83</v>
      </c>
      <c r="D151" s="29" t="s">
        <v>318</v>
      </c>
      <c r="E151" s="29" t="s">
        <v>267</v>
      </c>
      <c r="F151" s="29" t="s">
        <v>94</v>
      </c>
      <c r="G151" s="40">
        <f t="shared" si="14"/>
        <v>813.9</v>
      </c>
      <c r="H151" s="40">
        <f t="shared" si="14"/>
        <v>0</v>
      </c>
      <c r="I151" s="49"/>
    </row>
    <row r="152" spans="1:9" ht="39" x14ac:dyDescent="0.25">
      <c r="A152" s="39" t="s">
        <v>37</v>
      </c>
      <c r="B152" s="29" t="s">
        <v>365</v>
      </c>
      <c r="C152" s="29" t="s">
        <v>83</v>
      </c>
      <c r="D152" s="29" t="s">
        <v>318</v>
      </c>
      <c r="E152" s="29" t="s">
        <v>267</v>
      </c>
      <c r="F152" s="29" t="s">
        <v>95</v>
      </c>
      <c r="G152" s="40">
        <f>818-4.1</f>
        <v>813.9</v>
      </c>
      <c r="H152" s="40">
        <v>0</v>
      </c>
      <c r="I152" s="49"/>
    </row>
    <row r="153" spans="1:9" ht="39" x14ac:dyDescent="0.25">
      <c r="A153" s="34" t="s">
        <v>55</v>
      </c>
      <c r="B153" s="37" t="s">
        <v>365</v>
      </c>
      <c r="C153" s="37" t="s">
        <v>83</v>
      </c>
      <c r="D153" s="37">
        <v>14</v>
      </c>
      <c r="E153" s="37"/>
      <c r="F153" s="37"/>
      <c r="G153" s="38">
        <f>G154</f>
        <v>1168.4000000000001</v>
      </c>
      <c r="H153" s="38">
        <f>H154</f>
        <v>0</v>
      </c>
      <c r="I153" s="49"/>
    </row>
    <row r="154" spans="1:9" ht="26.25" x14ac:dyDescent="0.25">
      <c r="A154" s="39" t="s">
        <v>52</v>
      </c>
      <c r="B154" s="29" t="s">
        <v>365</v>
      </c>
      <c r="C154" s="29" t="s">
        <v>83</v>
      </c>
      <c r="D154" s="29">
        <v>14</v>
      </c>
      <c r="E154" s="29" t="s">
        <v>217</v>
      </c>
      <c r="F154" s="29"/>
      <c r="G154" s="40">
        <f>SUM(G155+G160)</f>
        <v>1168.4000000000001</v>
      </c>
      <c r="H154" s="40">
        <f>SUM(H155+H160)</f>
        <v>0</v>
      </c>
      <c r="I154" s="49"/>
    </row>
    <row r="155" spans="1:9" ht="39" x14ac:dyDescent="0.25">
      <c r="A155" s="39" t="s">
        <v>232</v>
      </c>
      <c r="B155" s="29" t="s">
        <v>365</v>
      </c>
      <c r="C155" s="29" t="s">
        <v>83</v>
      </c>
      <c r="D155" s="29" t="s">
        <v>96</v>
      </c>
      <c r="E155" s="29" t="s">
        <v>234</v>
      </c>
      <c r="F155" s="29"/>
      <c r="G155" s="40">
        <f t="shared" ref="G155:H158" si="15">SUM(G156)</f>
        <v>3.4</v>
      </c>
      <c r="H155" s="40">
        <f t="shared" si="15"/>
        <v>0</v>
      </c>
      <c r="I155" s="49"/>
    </row>
    <row r="156" spans="1:9" ht="39" x14ac:dyDescent="0.25">
      <c r="A156" s="39" t="s">
        <v>233</v>
      </c>
      <c r="B156" s="29" t="s">
        <v>365</v>
      </c>
      <c r="C156" s="29" t="s">
        <v>83</v>
      </c>
      <c r="D156" s="29" t="s">
        <v>96</v>
      </c>
      <c r="E156" s="29" t="s">
        <v>253</v>
      </c>
      <c r="F156" s="29"/>
      <c r="G156" s="40">
        <f t="shared" si="15"/>
        <v>3.4</v>
      </c>
      <c r="H156" s="40">
        <f t="shared" si="15"/>
        <v>0</v>
      </c>
      <c r="I156" s="49"/>
    </row>
    <row r="157" spans="1:9" x14ac:dyDescent="0.25">
      <c r="A157" s="39" t="s">
        <v>125</v>
      </c>
      <c r="B157" s="29" t="s">
        <v>365</v>
      </c>
      <c r="C157" s="29" t="s">
        <v>83</v>
      </c>
      <c r="D157" s="29" t="s">
        <v>96</v>
      </c>
      <c r="E157" s="29" t="s">
        <v>274</v>
      </c>
      <c r="F157" s="29"/>
      <c r="G157" s="40">
        <f t="shared" si="15"/>
        <v>3.4</v>
      </c>
      <c r="H157" s="40">
        <f t="shared" si="15"/>
        <v>0</v>
      </c>
      <c r="I157" s="49">
        <v>376760.43</v>
      </c>
    </row>
    <row r="158" spans="1:9" ht="39" x14ac:dyDescent="0.25">
      <c r="A158" s="39" t="s">
        <v>250</v>
      </c>
      <c r="B158" s="29" t="s">
        <v>365</v>
      </c>
      <c r="C158" s="29" t="s">
        <v>83</v>
      </c>
      <c r="D158" s="29" t="s">
        <v>96</v>
      </c>
      <c r="E158" s="29" t="s">
        <v>274</v>
      </c>
      <c r="F158" s="29" t="s">
        <v>94</v>
      </c>
      <c r="G158" s="40">
        <f t="shared" si="15"/>
        <v>3.4</v>
      </c>
      <c r="H158" s="40">
        <f t="shared" si="15"/>
        <v>0</v>
      </c>
      <c r="I158" s="49"/>
    </row>
    <row r="159" spans="1:9" ht="39" x14ac:dyDescent="0.25">
      <c r="A159" s="39" t="s">
        <v>37</v>
      </c>
      <c r="B159" s="29" t="s">
        <v>365</v>
      </c>
      <c r="C159" s="29" t="s">
        <v>83</v>
      </c>
      <c r="D159" s="29" t="s">
        <v>96</v>
      </c>
      <c r="E159" s="29" t="s">
        <v>274</v>
      </c>
      <c r="F159" s="29" t="s">
        <v>95</v>
      </c>
      <c r="G159" s="40">
        <v>3.4</v>
      </c>
      <c r="H159" s="40">
        <v>0</v>
      </c>
      <c r="I159" s="49"/>
    </row>
    <row r="160" spans="1:9" ht="39" x14ac:dyDescent="0.25">
      <c r="A160" s="39" t="s">
        <v>235</v>
      </c>
      <c r="B160" s="29" t="s">
        <v>365</v>
      </c>
      <c r="C160" s="29" t="s">
        <v>83</v>
      </c>
      <c r="D160" s="29" t="s">
        <v>96</v>
      </c>
      <c r="E160" s="29" t="s">
        <v>236</v>
      </c>
      <c r="F160" s="29"/>
      <c r="G160" s="40">
        <f>SUM(G161+G165)</f>
        <v>1165</v>
      </c>
      <c r="H160" s="40">
        <f>SUM(H161+H165)</f>
        <v>0</v>
      </c>
      <c r="I160" s="49"/>
    </row>
    <row r="161" spans="1:9" ht="64.5" x14ac:dyDescent="0.25">
      <c r="A161" s="39" t="s">
        <v>261</v>
      </c>
      <c r="B161" s="29" t="s">
        <v>365</v>
      </c>
      <c r="C161" s="29" t="s">
        <v>83</v>
      </c>
      <c r="D161" s="29" t="s">
        <v>96</v>
      </c>
      <c r="E161" s="29" t="s">
        <v>262</v>
      </c>
      <c r="F161" s="29"/>
      <c r="G161" s="40">
        <f t="shared" ref="G161:H163" si="16">SUM(G162)</f>
        <v>988</v>
      </c>
      <c r="H161" s="40">
        <f t="shared" si="16"/>
        <v>0</v>
      </c>
      <c r="I161" s="49">
        <v>7879.85</v>
      </c>
    </row>
    <row r="162" spans="1:9" x14ac:dyDescent="0.25">
      <c r="A162" s="39" t="s">
        <v>125</v>
      </c>
      <c r="B162" s="29" t="s">
        <v>365</v>
      </c>
      <c r="C162" s="29" t="s">
        <v>83</v>
      </c>
      <c r="D162" s="29" t="s">
        <v>96</v>
      </c>
      <c r="E162" s="29" t="s">
        <v>263</v>
      </c>
      <c r="F162" s="29"/>
      <c r="G162" s="40">
        <f t="shared" si="16"/>
        <v>988</v>
      </c>
      <c r="H162" s="40">
        <f t="shared" si="16"/>
        <v>0</v>
      </c>
      <c r="I162" s="49"/>
    </row>
    <row r="163" spans="1:9" ht="39" x14ac:dyDescent="0.25">
      <c r="A163" s="39" t="s">
        <v>250</v>
      </c>
      <c r="B163" s="29" t="s">
        <v>365</v>
      </c>
      <c r="C163" s="29" t="s">
        <v>83</v>
      </c>
      <c r="D163" s="29" t="s">
        <v>96</v>
      </c>
      <c r="E163" s="29" t="s">
        <v>263</v>
      </c>
      <c r="F163" s="29" t="s">
        <v>94</v>
      </c>
      <c r="G163" s="40">
        <f t="shared" si="16"/>
        <v>988</v>
      </c>
      <c r="H163" s="40">
        <f t="shared" si="16"/>
        <v>0</v>
      </c>
      <c r="I163" s="49"/>
    </row>
    <row r="164" spans="1:9" ht="39" x14ac:dyDescent="0.25">
      <c r="A164" s="39" t="s">
        <v>37</v>
      </c>
      <c r="B164" s="29" t="s">
        <v>365</v>
      </c>
      <c r="C164" s="29" t="s">
        <v>83</v>
      </c>
      <c r="D164" s="29" t="s">
        <v>96</v>
      </c>
      <c r="E164" s="29" t="s">
        <v>263</v>
      </c>
      <c r="F164" s="29" t="s">
        <v>95</v>
      </c>
      <c r="G164" s="40">
        <v>988</v>
      </c>
      <c r="H164" s="40">
        <v>0</v>
      </c>
      <c r="I164" s="49"/>
    </row>
    <row r="165" spans="1:9" ht="51.75" x14ac:dyDescent="0.25">
      <c r="A165" s="39" t="s">
        <v>302</v>
      </c>
      <c r="B165" s="29" t="s">
        <v>365</v>
      </c>
      <c r="C165" s="29" t="s">
        <v>83</v>
      </c>
      <c r="D165" s="29" t="s">
        <v>96</v>
      </c>
      <c r="E165" s="29" t="s">
        <v>276</v>
      </c>
      <c r="F165" s="29"/>
      <c r="G165" s="40">
        <f>G166+G169</f>
        <v>177</v>
      </c>
      <c r="H165" s="40">
        <f>H166+H169</f>
        <v>0</v>
      </c>
      <c r="I165" s="49"/>
    </row>
    <row r="166" spans="1:9" ht="26.25" x14ac:dyDescent="0.25">
      <c r="A166" s="39" t="s">
        <v>370</v>
      </c>
      <c r="B166" s="29" t="s">
        <v>365</v>
      </c>
      <c r="C166" s="29" t="s">
        <v>83</v>
      </c>
      <c r="D166" s="29" t="s">
        <v>96</v>
      </c>
      <c r="E166" s="29" t="s">
        <v>303</v>
      </c>
      <c r="F166" s="29"/>
      <c r="G166" s="40">
        <f>G167</f>
        <v>82.6</v>
      </c>
      <c r="H166" s="40">
        <f>H167</f>
        <v>0</v>
      </c>
      <c r="I166" s="49"/>
    </row>
    <row r="167" spans="1:9" ht="77.25" x14ac:dyDescent="0.25">
      <c r="A167" s="39" t="s">
        <v>32</v>
      </c>
      <c r="B167" s="29" t="s">
        <v>365</v>
      </c>
      <c r="C167" s="29" t="s">
        <v>83</v>
      </c>
      <c r="D167" s="29" t="s">
        <v>96</v>
      </c>
      <c r="E167" s="29" t="s">
        <v>303</v>
      </c>
      <c r="F167" s="29" t="s">
        <v>92</v>
      </c>
      <c r="G167" s="40">
        <f>G168</f>
        <v>82.6</v>
      </c>
      <c r="H167" s="40">
        <f>H168</f>
        <v>0</v>
      </c>
      <c r="I167" s="49"/>
    </row>
    <row r="168" spans="1:9" ht="26.25" x14ac:dyDescent="0.25">
      <c r="A168" s="39" t="s">
        <v>33</v>
      </c>
      <c r="B168" s="29" t="s">
        <v>365</v>
      </c>
      <c r="C168" s="29" t="s">
        <v>83</v>
      </c>
      <c r="D168" s="29" t="s">
        <v>96</v>
      </c>
      <c r="E168" s="29" t="s">
        <v>303</v>
      </c>
      <c r="F168" s="29" t="s">
        <v>93</v>
      </c>
      <c r="G168" s="40">
        <v>82.6</v>
      </c>
      <c r="H168" s="40">
        <v>0</v>
      </c>
      <c r="I168" s="49"/>
    </row>
    <row r="169" spans="1:9" ht="26.25" x14ac:dyDescent="0.25">
      <c r="A169" s="39" t="s">
        <v>371</v>
      </c>
      <c r="B169" s="29" t="s">
        <v>365</v>
      </c>
      <c r="C169" s="29" t="s">
        <v>83</v>
      </c>
      <c r="D169" s="29" t="s">
        <v>96</v>
      </c>
      <c r="E169" s="29" t="s">
        <v>304</v>
      </c>
      <c r="F169" s="29"/>
      <c r="G169" s="40">
        <f>G170</f>
        <v>94.4</v>
      </c>
      <c r="H169" s="40">
        <f>H170</f>
        <v>0</v>
      </c>
      <c r="I169" s="49">
        <v>25800</v>
      </c>
    </row>
    <row r="170" spans="1:9" ht="77.25" x14ac:dyDescent="0.25">
      <c r="A170" s="39" t="s">
        <v>32</v>
      </c>
      <c r="B170" s="29" t="s">
        <v>365</v>
      </c>
      <c r="C170" s="29" t="s">
        <v>83</v>
      </c>
      <c r="D170" s="29" t="s">
        <v>96</v>
      </c>
      <c r="E170" s="29" t="s">
        <v>304</v>
      </c>
      <c r="F170" s="29" t="s">
        <v>92</v>
      </c>
      <c r="G170" s="40">
        <f>G171</f>
        <v>94.4</v>
      </c>
      <c r="H170" s="40">
        <f>H171</f>
        <v>0</v>
      </c>
      <c r="I170" s="49"/>
    </row>
    <row r="171" spans="1:9" ht="26.25" x14ac:dyDescent="0.25">
      <c r="A171" s="39" t="s">
        <v>33</v>
      </c>
      <c r="B171" s="29" t="s">
        <v>365</v>
      </c>
      <c r="C171" s="29" t="s">
        <v>83</v>
      </c>
      <c r="D171" s="29" t="s">
        <v>96</v>
      </c>
      <c r="E171" s="29" t="s">
        <v>304</v>
      </c>
      <c r="F171" s="29" t="s">
        <v>93</v>
      </c>
      <c r="G171" s="40">
        <v>94.4</v>
      </c>
      <c r="H171" s="40">
        <v>0</v>
      </c>
      <c r="I171" s="49"/>
    </row>
    <row r="172" spans="1:9" x14ac:dyDescent="0.25">
      <c r="A172" s="34" t="s">
        <v>56</v>
      </c>
      <c r="B172" s="37" t="s">
        <v>365</v>
      </c>
      <c r="C172" s="37" t="s">
        <v>84</v>
      </c>
      <c r="D172" s="37"/>
      <c r="E172" s="37"/>
      <c r="F172" s="37"/>
      <c r="G172" s="38">
        <f>G173+G180+G198</f>
        <v>51564.899999999994</v>
      </c>
      <c r="H172" s="38">
        <f>H173+H180+H198</f>
        <v>0</v>
      </c>
      <c r="I172" s="49"/>
    </row>
    <row r="173" spans="1:9" x14ac:dyDescent="0.25">
      <c r="A173" s="34" t="s">
        <v>57</v>
      </c>
      <c r="B173" s="37" t="s">
        <v>365</v>
      </c>
      <c r="C173" s="37" t="s">
        <v>84</v>
      </c>
      <c r="D173" s="37" t="s">
        <v>86</v>
      </c>
      <c r="E173" s="37"/>
      <c r="F173" s="37"/>
      <c r="G173" s="38">
        <f>G174</f>
        <v>1896.7</v>
      </c>
      <c r="H173" s="38">
        <f>H174</f>
        <v>0</v>
      </c>
      <c r="I173" s="49">
        <v>422363.3</v>
      </c>
    </row>
    <row r="174" spans="1:9" ht="39" x14ac:dyDescent="0.25">
      <c r="A174" s="39" t="s">
        <v>58</v>
      </c>
      <c r="B174" s="29" t="s">
        <v>365</v>
      </c>
      <c r="C174" s="29" t="s">
        <v>84</v>
      </c>
      <c r="D174" s="29" t="s">
        <v>86</v>
      </c>
      <c r="E174" s="29" t="s">
        <v>176</v>
      </c>
      <c r="F174" s="29"/>
      <c r="G174" s="40">
        <f t="shared" ref="G174:H178" si="17">SUM(G175)</f>
        <v>1896.7</v>
      </c>
      <c r="H174" s="40">
        <f t="shared" si="17"/>
        <v>0</v>
      </c>
      <c r="I174" s="49"/>
    </row>
    <row r="175" spans="1:9" ht="26.25" x14ac:dyDescent="0.25">
      <c r="A175" s="39" t="s">
        <v>305</v>
      </c>
      <c r="B175" s="29" t="s">
        <v>365</v>
      </c>
      <c r="C175" s="29" t="s">
        <v>84</v>
      </c>
      <c r="D175" s="29" t="s">
        <v>86</v>
      </c>
      <c r="E175" s="29" t="s">
        <v>187</v>
      </c>
      <c r="F175" s="29"/>
      <c r="G175" s="40">
        <f t="shared" si="17"/>
        <v>1896.7</v>
      </c>
      <c r="H175" s="40">
        <f t="shared" si="17"/>
        <v>0</v>
      </c>
      <c r="I175" s="49"/>
    </row>
    <row r="176" spans="1:9" ht="51.75" x14ac:dyDescent="0.25">
      <c r="A176" s="39" t="s">
        <v>306</v>
      </c>
      <c r="B176" s="29" t="s">
        <v>365</v>
      </c>
      <c r="C176" s="29" t="s">
        <v>84</v>
      </c>
      <c r="D176" s="29" t="s">
        <v>86</v>
      </c>
      <c r="E176" s="29" t="s">
        <v>188</v>
      </c>
      <c r="F176" s="29"/>
      <c r="G176" s="40">
        <f t="shared" si="17"/>
        <v>1896.7</v>
      </c>
      <c r="H176" s="40">
        <f t="shared" si="17"/>
        <v>0</v>
      </c>
      <c r="I176" s="49"/>
    </row>
    <row r="177" spans="1:9" x14ac:dyDescent="0.25">
      <c r="A177" s="39" t="s">
        <v>125</v>
      </c>
      <c r="B177" s="29" t="s">
        <v>365</v>
      </c>
      <c r="C177" s="29" t="s">
        <v>84</v>
      </c>
      <c r="D177" s="29" t="s">
        <v>86</v>
      </c>
      <c r="E177" s="29" t="s">
        <v>268</v>
      </c>
      <c r="F177" s="29"/>
      <c r="G177" s="40">
        <f t="shared" si="17"/>
        <v>1896.7</v>
      </c>
      <c r="H177" s="40">
        <f t="shared" si="17"/>
        <v>0</v>
      </c>
      <c r="I177" s="49"/>
    </row>
    <row r="178" spans="1:9" ht="39" x14ac:dyDescent="0.25">
      <c r="A178" s="39" t="s">
        <v>250</v>
      </c>
      <c r="B178" s="29" t="s">
        <v>365</v>
      </c>
      <c r="C178" s="29" t="s">
        <v>84</v>
      </c>
      <c r="D178" s="29" t="s">
        <v>86</v>
      </c>
      <c r="E178" s="29" t="s">
        <v>268</v>
      </c>
      <c r="F178" s="29" t="s">
        <v>94</v>
      </c>
      <c r="G178" s="40">
        <f t="shared" si="17"/>
        <v>1896.7</v>
      </c>
      <c r="H178" s="40">
        <f t="shared" si="17"/>
        <v>0</v>
      </c>
      <c r="I178" s="49"/>
    </row>
    <row r="179" spans="1:9" ht="39" x14ac:dyDescent="0.25">
      <c r="A179" s="39" t="s">
        <v>37</v>
      </c>
      <c r="B179" s="29" t="s">
        <v>365</v>
      </c>
      <c r="C179" s="29" t="s">
        <v>84</v>
      </c>
      <c r="D179" s="29" t="s">
        <v>86</v>
      </c>
      <c r="E179" s="29" t="s">
        <v>268</v>
      </c>
      <c r="F179" s="29" t="s">
        <v>95</v>
      </c>
      <c r="G179" s="40">
        <v>1896.7</v>
      </c>
      <c r="H179" s="40">
        <v>0</v>
      </c>
      <c r="I179" s="49"/>
    </row>
    <row r="180" spans="1:9" x14ac:dyDescent="0.25">
      <c r="A180" s="34" t="s">
        <v>59</v>
      </c>
      <c r="B180" s="37" t="s">
        <v>365</v>
      </c>
      <c r="C180" s="37" t="s">
        <v>84</v>
      </c>
      <c r="D180" s="37" t="s">
        <v>85</v>
      </c>
      <c r="E180" s="37"/>
      <c r="F180" s="37"/>
      <c r="G180" s="38">
        <f>SUM(G181)</f>
        <v>49608.2</v>
      </c>
      <c r="H180" s="38">
        <f>SUM(H181)</f>
        <v>0</v>
      </c>
      <c r="I180" s="49">
        <v>7016.67</v>
      </c>
    </row>
    <row r="181" spans="1:9" ht="39" x14ac:dyDescent="0.25">
      <c r="A181" s="39" t="s">
        <v>58</v>
      </c>
      <c r="B181" s="29" t="s">
        <v>365</v>
      </c>
      <c r="C181" s="29" t="s">
        <v>84</v>
      </c>
      <c r="D181" s="29" t="s">
        <v>85</v>
      </c>
      <c r="E181" s="29" t="s">
        <v>176</v>
      </c>
      <c r="F181" s="29"/>
      <c r="G181" s="40">
        <f>SUM(G182)</f>
        <v>49608.2</v>
      </c>
      <c r="H181" s="40">
        <f>SUM(H182)</f>
        <v>0</v>
      </c>
      <c r="I181" s="49"/>
    </row>
    <row r="182" spans="1:9" ht="26.25" x14ac:dyDescent="0.25">
      <c r="A182" s="39" t="s">
        <v>307</v>
      </c>
      <c r="B182" s="29" t="s">
        <v>365</v>
      </c>
      <c r="C182" s="29" t="s">
        <v>84</v>
      </c>
      <c r="D182" s="29" t="s">
        <v>85</v>
      </c>
      <c r="E182" s="29" t="s">
        <v>177</v>
      </c>
      <c r="F182" s="29"/>
      <c r="G182" s="40">
        <f>SUM(G183+G187+G194)</f>
        <v>49608.2</v>
      </c>
      <c r="H182" s="40">
        <f>SUM(H183+H187+H194)</f>
        <v>0</v>
      </c>
      <c r="I182" s="49"/>
    </row>
    <row r="183" spans="1:9" ht="39" x14ac:dyDescent="0.25">
      <c r="A183" s="39" t="s">
        <v>178</v>
      </c>
      <c r="B183" s="29" t="s">
        <v>365</v>
      </c>
      <c r="C183" s="29" t="s">
        <v>84</v>
      </c>
      <c r="D183" s="29" t="s">
        <v>85</v>
      </c>
      <c r="E183" s="29" t="s">
        <v>179</v>
      </c>
      <c r="F183" s="29"/>
      <c r="G183" s="40">
        <f>G184</f>
        <v>32416.5</v>
      </c>
      <c r="H183" s="40">
        <f>H184</f>
        <v>0</v>
      </c>
      <c r="I183" s="49"/>
    </row>
    <row r="184" spans="1:9" x14ac:dyDescent="0.25">
      <c r="A184" s="39" t="s">
        <v>125</v>
      </c>
      <c r="B184" s="29" t="s">
        <v>365</v>
      </c>
      <c r="C184" s="29" t="s">
        <v>84</v>
      </c>
      <c r="D184" s="29" t="s">
        <v>85</v>
      </c>
      <c r="E184" s="29" t="s">
        <v>180</v>
      </c>
      <c r="F184" s="29"/>
      <c r="G184" s="40">
        <f>SUM(G185)</f>
        <v>32416.5</v>
      </c>
      <c r="H184" s="40">
        <f>SUM(H185)</f>
        <v>0</v>
      </c>
      <c r="I184" s="49"/>
    </row>
    <row r="185" spans="1:9" ht="39" x14ac:dyDescent="0.25">
      <c r="A185" s="39" t="s">
        <v>250</v>
      </c>
      <c r="B185" s="29" t="s">
        <v>365</v>
      </c>
      <c r="C185" s="29" t="s">
        <v>84</v>
      </c>
      <c r="D185" s="29" t="s">
        <v>85</v>
      </c>
      <c r="E185" s="29" t="s">
        <v>180</v>
      </c>
      <c r="F185" s="29" t="s">
        <v>94</v>
      </c>
      <c r="G185" s="40">
        <f>SUM(G186)</f>
        <v>32416.5</v>
      </c>
      <c r="H185" s="40">
        <f>SUM(H186)</f>
        <v>0</v>
      </c>
      <c r="I185" s="49"/>
    </row>
    <row r="186" spans="1:9" ht="39" x14ac:dyDescent="0.25">
      <c r="A186" s="39" t="s">
        <v>37</v>
      </c>
      <c r="B186" s="29" t="s">
        <v>365</v>
      </c>
      <c r="C186" s="29" t="s">
        <v>84</v>
      </c>
      <c r="D186" s="29" t="s">
        <v>85</v>
      </c>
      <c r="E186" s="29" t="s">
        <v>180</v>
      </c>
      <c r="F186" s="29" t="s">
        <v>95</v>
      </c>
      <c r="G186" s="40">
        <v>32416.5</v>
      </c>
      <c r="H186" s="40">
        <v>0</v>
      </c>
      <c r="I186" s="49"/>
    </row>
    <row r="187" spans="1:9" ht="39" x14ac:dyDescent="0.25">
      <c r="A187" s="39" t="s">
        <v>181</v>
      </c>
      <c r="B187" s="29" t="s">
        <v>365</v>
      </c>
      <c r="C187" s="29" t="s">
        <v>84</v>
      </c>
      <c r="D187" s="29" t="s">
        <v>85</v>
      </c>
      <c r="E187" s="29" t="s">
        <v>182</v>
      </c>
      <c r="F187" s="29"/>
      <c r="G187" s="40">
        <f>G188+G191</f>
        <v>6928</v>
      </c>
      <c r="H187" s="40">
        <f>H188+H191</f>
        <v>0</v>
      </c>
      <c r="I187" s="49"/>
    </row>
    <row r="188" spans="1:9" ht="64.5" x14ac:dyDescent="0.25">
      <c r="A188" s="39" t="s">
        <v>454</v>
      </c>
      <c r="B188" s="29" t="s">
        <v>365</v>
      </c>
      <c r="C188" s="29" t="s">
        <v>84</v>
      </c>
      <c r="D188" s="29" t="s">
        <v>85</v>
      </c>
      <c r="E188" s="29" t="s">
        <v>455</v>
      </c>
      <c r="F188" s="29"/>
      <c r="G188" s="40">
        <f>G189</f>
        <v>897.5</v>
      </c>
      <c r="H188" s="40">
        <f>H189</f>
        <v>0</v>
      </c>
      <c r="I188" s="49"/>
    </row>
    <row r="189" spans="1:9" x14ac:dyDescent="0.25">
      <c r="A189" s="39" t="s">
        <v>43</v>
      </c>
      <c r="B189" s="29" t="s">
        <v>365</v>
      </c>
      <c r="C189" s="29" t="s">
        <v>84</v>
      </c>
      <c r="D189" s="29" t="s">
        <v>85</v>
      </c>
      <c r="E189" s="29" t="s">
        <v>455</v>
      </c>
      <c r="F189" s="29" t="s">
        <v>109</v>
      </c>
      <c r="G189" s="40">
        <f>G190</f>
        <v>897.5</v>
      </c>
      <c r="H189" s="40">
        <f>H190</f>
        <v>0</v>
      </c>
      <c r="I189" s="49">
        <v>1581074.48</v>
      </c>
    </row>
    <row r="190" spans="1:9" ht="64.5" x14ac:dyDescent="0.25">
      <c r="A190" s="39" t="s">
        <v>477</v>
      </c>
      <c r="B190" s="29" t="s">
        <v>365</v>
      </c>
      <c r="C190" s="29" t="s">
        <v>84</v>
      </c>
      <c r="D190" s="29" t="s">
        <v>85</v>
      </c>
      <c r="E190" s="29" t="s">
        <v>455</v>
      </c>
      <c r="F190" s="29" t="s">
        <v>189</v>
      </c>
      <c r="G190" s="40">
        <v>897.5</v>
      </c>
      <c r="H190" s="40">
        <v>0</v>
      </c>
      <c r="I190" s="49"/>
    </row>
    <row r="191" spans="1:9" x14ac:dyDescent="0.25">
      <c r="A191" s="39" t="s">
        <v>125</v>
      </c>
      <c r="B191" s="29" t="s">
        <v>365</v>
      </c>
      <c r="C191" s="29" t="s">
        <v>84</v>
      </c>
      <c r="D191" s="29" t="s">
        <v>85</v>
      </c>
      <c r="E191" s="29" t="s">
        <v>183</v>
      </c>
      <c r="F191" s="29"/>
      <c r="G191" s="40">
        <f>SUM(G192)</f>
        <v>6030.5</v>
      </c>
      <c r="H191" s="40">
        <f>SUM(H192)</f>
        <v>0</v>
      </c>
      <c r="I191" s="49"/>
    </row>
    <row r="192" spans="1:9" ht="39" x14ac:dyDescent="0.25">
      <c r="A192" s="39" t="s">
        <v>250</v>
      </c>
      <c r="B192" s="29" t="s">
        <v>365</v>
      </c>
      <c r="C192" s="29" t="s">
        <v>84</v>
      </c>
      <c r="D192" s="29" t="s">
        <v>85</v>
      </c>
      <c r="E192" s="29" t="s">
        <v>183</v>
      </c>
      <c r="F192" s="29" t="s">
        <v>94</v>
      </c>
      <c r="G192" s="40">
        <f>SUM(G193)</f>
        <v>6030.5</v>
      </c>
      <c r="H192" s="40">
        <f>SUM(H193)</f>
        <v>0</v>
      </c>
      <c r="I192" s="49"/>
    </row>
    <row r="193" spans="1:9" ht="39" x14ac:dyDescent="0.25">
      <c r="A193" s="39" t="s">
        <v>37</v>
      </c>
      <c r="B193" s="29" t="s">
        <v>365</v>
      </c>
      <c r="C193" s="29" t="s">
        <v>84</v>
      </c>
      <c r="D193" s="29" t="s">
        <v>85</v>
      </c>
      <c r="E193" s="29" t="s">
        <v>183</v>
      </c>
      <c r="F193" s="29" t="s">
        <v>95</v>
      </c>
      <c r="G193" s="40">
        <v>6030.5</v>
      </c>
      <c r="H193" s="40">
        <v>0</v>
      </c>
      <c r="I193" s="49"/>
    </row>
    <row r="194" spans="1:9" ht="39" x14ac:dyDescent="0.25">
      <c r="A194" s="39" t="s">
        <v>184</v>
      </c>
      <c r="B194" s="29" t="s">
        <v>365</v>
      </c>
      <c r="C194" s="29" t="s">
        <v>84</v>
      </c>
      <c r="D194" s="29" t="s">
        <v>85</v>
      </c>
      <c r="E194" s="29" t="s">
        <v>185</v>
      </c>
      <c r="F194" s="29"/>
      <c r="G194" s="40">
        <f t="shared" ref="G194:H196" si="18">SUM(G195)</f>
        <v>10263.700000000001</v>
      </c>
      <c r="H194" s="40">
        <f t="shared" si="18"/>
        <v>0</v>
      </c>
      <c r="I194" s="49"/>
    </row>
    <row r="195" spans="1:9" x14ac:dyDescent="0.25">
      <c r="A195" s="39" t="s">
        <v>125</v>
      </c>
      <c r="B195" s="29" t="s">
        <v>365</v>
      </c>
      <c r="C195" s="29" t="s">
        <v>84</v>
      </c>
      <c r="D195" s="29" t="s">
        <v>85</v>
      </c>
      <c r="E195" s="29" t="s">
        <v>186</v>
      </c>
      <c r="F195" s="29"/>
      <c r="G195" s="40">
        <f t="shared" si="18"/>
        <v>10263.700000000001</v>
      </c>
      <c r="H195" s="40">
        <f t="shared" si="18"/>
        <v>0</v>
      </c>
      <c r="I195" s="49"/>
    </row>
    <row r="196" spans="1:9" ht="39" x14ac:dyDescent="0.25">
      <c r="A196" s="39" t="s">
        <v>250</v>
      </c>
      <c r="B196" s="29" t="s">
        <v>365</v>
      </c>
      <c r="C196" s="29" t="s">
        <v>84</v>
      </c>
      <c r="D196" s="29" t="s">
        <v>85</v>
      </c>
      <c r="E196" s="29" t="s">
        <v>186</v>
      </c>
      <c r="F196" s="29" t="s">
        <v>94</v>
      </c>
      <c r="G196" s="40">
        <f t="shared" si="18"/>
        <v>10263.700000000001</v>
      </c>
      <c r="H196" s="40">
        <f t="shared" si="18"/>
        <v>0</v>
      </c>
      <c r="I196" s="49"/>
    </row>
    <row r="197" spans="1:9" ht="39" x14ac:dyDescent="0.25">
      <c r="A197" s="39" t="s">
        <v>37</v>
      </c>
      <c r="B197" s="29" t="s">
        <v>365</v>
      </c>
      <c r="C197" s="29" t="s">
        <v>84</v>
      </c>
      <c r="D197" s="29" t="s">
        <v>85</v>
      </c>
      <c r="E197" s="29" t="s">
        <v>186</v>
      </c>
      <c r="F197" s="29" t="s">
        <v>95</v>
      </c>
      <c r="G197" s="40">
        <v>10263.700000000001</v>
      </c>
      <c r="H197" s="40">
        <v>0</v>
      </c>
      <c r="I197" s="49"/>
    </row>
    <row r="198" spans="1:9" ht="26.25" x14ac:dyDescent="0.25">
      <c r="A198" s="34" t="s">
        <v>60</v>
      </c>
      <c r="B198" s="37" t="s">
        <v>365</v>
      </c>
      <c r="C198" s="37" t="s">
        <v>84</v>
      </c>
      <c r="D198" s="37">
        <v>12</v>
      </c>
      <c r="E198" s="37"/>
      <c r="F198" s="37"/>
      <c r="G198" s="38">
        <f>G199+G205</f>
        <v>60</v>
      </c>
      <c r="H198" s="38">
        <f>H199+H205</f>
        <v>0</v>
      </c>
      <c r="I198" s="49"/>
    </row>
    <row r="199" spans="1:9" ht="51.75" x14ac:dyDescent="0.25">
      <c r="A199" s="39" t="s">
        <v>61</v>
      </c>
      <c r="B199" s="29" t="s">
        <v>365</v>
      </c>
      <c r="C199" s="29" t="s">
        <v>84</v>
      </c>
      <c r="D199" s="29" t="s">
        <v>192</v>
      </c>
      <c r="E199" s="29" t="s">
        <v>190</v>
      </c>
      <c r="F199" s="29"/>
      <c r="G199" s="40">
        <f t="shared" ref="G199:H203" si="19">G200</f>
        <v>10</v>
      </c>
      <c r="H199" s="40">
        <f t="shared" si="19"/>
        <v>0</v>
      </c>
      <c r="I199" s="49"/>
    </row>
    <row r="200" spans="1:9" ht="26.25" x14ac:dyDescent="0.25">
      <c r="A200" s="39" t="s">
        <v>308</v>
      </c>
      <c r="B200" s="29" t="s">
        <v>365</v>
      </c>
      <c r="C200" s="29" t="s">
        <v>84</v>
      </c>
      <c r="D200" s="29" t="s">
        <v>192</v>
      </c>
      <c r="E200" s="29" t="s">
        <v>193</v>
      </c>
      <c r="F200" s="29"/>
      <c r="G200" s="40">
        <f t="shared" si="19"/>
        <v>10</v>
      </c>
      <c r="H200" s="40">
        <f t="shared" si="19"/>
        <v>0</v>
      </c>
      <c r="I200" s="49"/>
    </row>
    <row r="201" spans="1:9" ht="90" x14ac:dyDescent="0.25">
      <c r="A201" s="39" t="s">
        <v>341</v>
      </c>
      <c r="B201" s="29" t="s">
        <v>365</v>
      </c>
      <c r="C201" s="29" t="s">
        <v>84</v>
      </c>
      <c r="D201" s="29" t="s">
        <v>192</v>
      </c>
      <c r="E201" s="29" t="s">
        <v>194</v>
      </c>
      <c r="F201" s="29"/>
      <c r="G201" s="40">
        <f t="shared" si="19"/>
        <v>10</v>
      </c>
      <c r="H201" s="40">
        <f t="shared" si="19"/>
        <v>0</v>
      </c>
      <c r="I201" s="49"/>
    </row>
    <row r="202" spans="1:9" x14ac:dyDescent="0.25">
      <c r="A202" s="39" t="s">
        <v>166</v>
      </c>
      <c r="B202" s="29" t="s">
        <v>365</v>
      </c>
      <c r="C202" s="29" t="s">
        <v>84</v>
      </c>
      <c r="D202" s="29" t="s">
        <v>192</v>
      </c>
      <c r="E202" s="29" t="s">
        <v>195</v>
      </c>
      <c r="F202" s="29"/>
      <c r="G202" s="40">
        <f t="shared" si="19"/>
        <v>10</v>
      </c>
      <c r="H202" s="40">
        <f t="shared" si="19"/>
        <v>0</v>
      </c>
      <c r="I202" s="49"/>
    </row>
    <row r="203" spans="1:9" ht="39" x14ac:dyDescent="0.25">
      <c r="A203" s="39" t="s">
        <v>250</v>
      </c>
      <c r="B203" s="29" t="s">
        <v>365</v>
      </c>
      <c r="C203" s="29" t="s">
        <v>84</v>
      </c>
      <c r="D203" s="29" t="s">
        <v>192</v>
      </c>
      <c r="E203" s="29" t="s">
        <v>195</v>
      </c>
      <c r="F203" s="29" t="s">
        <v>94</v>
      </c>
      <c r="G203" s="40">
        <f t="shared" si="19"/>
        <v>10</v>
      </c>
      <c r="H203" s="40">
        <f t="shared" si="19"/>
        <v>0</v>
      </c>
      <c r="I203" s="49"/>
    </row>
    <row r="204" spans="1:9" ht="39" x14ac:dyDescent="0.25">
      <c r="A204" s="39" t="s">
        <v>37</v>
      </c>
      <c r="B204" s="29" t="s">
        <v>365</v>
      </c>
      <c r="C204" s="29" t="s">
        <v>84</v>
      </c>
      <c r="D204" s="29" t="s">
        <v>192</v>
      </c>
      <c r="E204" s="29" t="s">
        <v>195</v>
      </c>
      <c r="F204" s="29" t="s">
        <v>95</v>
      </c>
      <c r="G204" s="40">
        <v>10</v>
      </c>
      <c r="H204" s="40">
        <v>0</v>
      </c>
      <c r="I204" s="49"/>
    </row>
    <row r="205" spans="1:9" ht="39" x14ac:dyDescent="0.25">
      <c r="A205" s="39" t="s">
        <v>286</v>
      </c>
      <c r="B205" s="29" t="s">
        <v>365</v>
      </c>
      <c r="C205" s="29" t="s">
        <v>84</v>
      </c>
      <c r="D205" s="29">
        <v>12</v>
      </c>
      <c r="E205" s="29" t="s">
        <v>279</v>
      </c>
      <c r="F205" s="29"/>
      <c r="G205" s="40">
        <f t="shared" ref="G205:H207" si="20">SUM(G206)</f>
        <v>50</v>
      </c>
      <c r="H205" s="40">
        <f t="shared" si="20"/>
        <v>0</v>
      </c>
      <c r="I205" s="49"/>
    </row>
    <row r="206" spans="1:9" ht="26.25" x14ac:dyDescent="0.25">
      <c r="A206" s="39" t="s">
        <v>277</v>
      </c>
      <c r="B206" s="29" t="s">
        <v>365</v>
      </c>
      <c r="C206" s="29" t="s">
        <v>84</v>
      </c>
      <c r="D206" s="29" t="s">
        <v>192</v>
      </c>
      <c r="E206" s="29" t="s">
        <v>280</v>
      </c>
      <c r="F206" s="29"/>
      <c r="G206" s="40">
        <f t="shared" si="20"/>
        <v>50</v>
      </c>
      <c r="H206" s="40">
        <f t="shared" si="20"/>
        <v>0</v>
      </c>
      <c r="I206" s="49"/>
    </row>
    <row r="207" spans="1:9" ht="39" x14ac:dyDescent="0.25">
      <c r="A207" s="39" t="s">
        <v>278</v>
      </c>
      <c r="B207" s="29" t="s">
        <v>365</v>
      </c>
      <c r="C207" s="29" t="s">
        <v>84</v>
      </c>
      <c r="D207" s="29" t="s">
        <v>192</v>
      </c>
      <c r="E207" s="29" t="s">
        <v>281</v>
      </c>
      <c r="F207" s="29"/>
      <c r="G207" s="40">
        <f t="shared" si="20"/>
        <v>50</v>
      </c>
      <c r="H207" s="40">
        <f t="shared" si="20"/>
        <v>0</v>
      </c>
      <c r="I207" s="49"/>
    </row>
    <row r="208" spans="1:9" ht="25.5" x14ac:dyDescent="0.25">
      <c r="A208" s="43" t="s">
        <v>456</v>
      </c>
      <c r="B208" s="29" t="s">
        <v>365</v>
      </c>
      <c r="C208" s="29" t="s">
        <v>84</v>
      </c>
      <c r="D208" s="29" t="s">
        <v>192</v>
      </c>
      <c r="E208" s="29" t="s">
        <v>457</v>
      </c>
      <c r="F208" s="29"/>
      <c r="G208" s="40">
        <f>G209</f>
        <v>50</v>
      </c>
      <c r="H208" s="40">
        <f>H209</f>
        <v>0</v>
      </c>
      <c r="I208" s="49"/>
    </row>
    <row r="209" spans="1:9" x14ac:dyDescent="0.25">
      <c r="A209" s="39" t="s">
        <v>43</v>
      </c>
      <c r="B209" s="29" t="s">
        <v>365</v>
      </c>
      <c r="C209" s="29" t="s">
        <v>84</v>
      </c>
      <c r="D209" s="29" t="s">
        <v>192</v>
      </c>
      <c r="E209" s="29" t="s">
        <v>457</v>
      </c>
      <c r="F209" s="29" t="s">
        <v>109</v>
      </c>
      <c r="G209" s="40">
        <f>G210</f>
        <v>50</v>
      </c>
      <c r="H209" s="40">
        <f>H210</f>
        <v>0</v>
      </c>
      <c r="I209" s="49"/>
    </row>
    <row r="210" spans="1:9" ht="64.5" x14ac:dyDescent="0.25">
      <c r="A210" s="39" t="s">
        <v>477</v>
      </c>
      <c r="B210" s="29" t="s">
        <v>365</v>
      </c>
      <c r="C210" s="29" t="s">
        <v>84</v>
      </c>
      <c r="D210" s="29" t="s">
        <v>192</v>
      </c>
      <c r="E210" s="29" t="s">
        <v>457</v>
      </c>
      <c r="F210" s="29" t="s">
        <v>189</v>
      </c>
      <c r="G210" s="40">
        <v>50</v>
      </c>
      <c r="H210" s="40">
        <v>0</v>
      </c>
      <c r="I210" s="49"/>
    </row>
    <row r="211" spans="1:9" x14ac:dyDescent="0.25">
      <c r="A211" s="34" t="s">
        <v>62</v>
      </c>
      <c r="B211" s="37" t="s">
        <v>365</v>
      </c>
      <c r="C211" s="37" t="s">
        <v>87</v>
      </c>
      <c r="D211" s="37"/>
      <c r="E211" s="37"/>
      <c r="F211" s="37"/>
      <c r="G211" s="38">
        <f>G212+G223+G241</f>
        <v>23462.9</v>
      </c>
      <c r="H211" s="38">
        <f>H212+H223+H241</f>
        <v>0</v>
      </c>
      <c r="I211" s="49"/>
    </row>
    <row r="212" spans="1:9" x14ac:dyDescent="0.25">
      <c r="A212" s="34" t="s">
        <v>63</v>
      </c>
      <c r="B212" s="37" t="s">
        <v>365</v>
      </c>
      <c r="C212" s="37" t="s">
        <v>87</v>
      </c>
      <c r="D212" s="37" t="s">
        <v>81</v>
      </c>
      <c r="E212" s="37"/>
      <c r="F212" s="37"/>
      <c r="G212" s="38">
        <f>SUM(G213)</f>
        <v>3349.9</v>
      </c>
      <c r="H212" s="38">
        <f>SUM(H213)</f>
        <v>0</v>
      </c>
      <c r="I212" s="49"/>
    </row>
    <row r="213" spans="1:9" ht="51.75" x14ac:dyDescent="0.25">
      <c r="A213" s="39" t="s">
        <v>61</v>
      </c>
      <c r="B213" s="29" t="s">
        <v>365</v>
      </c>
      <c r="C213" s="29" t="s">
        <v>87</v>
      </c>
      <c r="D213" s="29" t="s">
        <v>81</v>
      </c>
      <c r="E213" s="29" t="s">
        <v>190</v>
      </c>
      <c r="F213" s="29"/>
      <c r="G213" s="40">
        <f>SUM(G214)</f>
        <v>3349.9</v>
      </c>
      <c r="H213" s="40">
        <f>SUM(H214)</f>
        <v>0</v>
      </c>
      <c r="I213" s="49"/>
    </row>
    <row r="214" spans="1:9" ht="26.25" x14ac:dyDescent="0.25">
      <c r="A214" s="39" t="s">
        <v>199</v>
      </c>
      <c r="B214" s="29" t="s">
        <v>365</v>
      </c>
      <c r="C214" s="29" t="s">
        <v>87</v>
      </c>
      <c r="D214" s="29" t="s">
        <v>81</v>
      </c>
      <c r="E214" s="29" t="s">
        <v>200</v>
      </c>
      <c r="F214" s="29"/>
      <c r="G214" s="40">
        <f>SUM(G215+G219)</f>
        <v>3349.9</v>
      </c>
      <c r="H214" s="40">
        <f>SUM(H215+H219)</f>
        <v>0</v>
      </c>
      <c r="I214" s="49">
        <v>3426110.46</v>
      </c>
    </row>
    <row r="215" spans="1:9" ht="77.25" x14ac:dyDescent="0.25">
      <c r="A215" s="39" t="s">
        <v>201</v>
      </c>
      <c r="B215" s="29" t="s">
        <v>365</v>
      </c>
      <c r="C215" s="29" t="s">
        <v>87</v>
      </c>
      <c r="D215" s="29" t="s">
        <v>81</v>
      </c>
      <c r="E215" s="29" t="s">
        <v>202</v>
      </c>
      <c r="F215" s="29"/>
      <c r="G215" s="40">
        <f t="shared" ref="G215:H217" si="21">SUM(G216)</f>
        <v>2681.9</v>
      </c>
      <c r="H215" s="40">
        <f t="shared" si="21"/>
        <v>0</v>
      </c>
      <c r="I215" s="49"/>
    </row>
    <row r="216" spans="1:9" ht="77.25" x14ac:dyDescent="0.25">
      <c r="A216" s="39" t="s">
        <v>372</v>
      </c>
      <c r="B216" s="29" t="s">
        <v>365</v>
      </c>
      <c r="C216" s="29" t="s">
        <v>87</v>
      </c>
      <c r="D216" s="29" t="s">
        <v>81</v>
      </c>
      <c r="E216" s="29" t="s">
        <v>359</v>
      </c>
      <c r="F216" s="29"/>
      <c r="G216" s="40">
        <f t="shared" si="21"/>
        <v>2681.9</v>
      </c>
      <c r="H216" s="40">
        <f t="shared" si="21"/>
        <v>0</v>
      </c>
      <c r="I216" s="49"/>
    </row>
    <row r="217" spans="1:9" x14ac:dyDescent="0.25">
      <c r="A217" s="39" t="s">
        <v>43</v>
      </c>
      <c r="B217" s="29" t="s">
        <v>365</v>
      </c>
      <c r="C217" s="29" t="s">
        <v>87</v>
      </c>
      <c r="D217" s="29" t="s">
        <v>81</v>
      </c>
      <c r="E217" s="29" t="s">
        <v>359</v>
      </c>
      <c r="F217" s="29">
        <v>800</v>
      </c>
      <c r="G217" s="40">
        <f t="shared" si="21"/>
        <v>2681.9</v>
      </c>
      <c r="H217" s="40">
        <f t="shared" si="21"/>
        <v>0</v>
      </c>
      <c r="I217" s="49"/>
    </row>
    <row r="218" spans="1:9" ht="64.5" x14ac:dyDescent="0.25">
      <c r="A218" s="39" t="s">
        <v>251</v>
      </c>
      <c r="B218" s="29" t="s">
        <v>365</v>
      </c>
      <c r="C218" s="29" t="s">
        <v>87</v>
      </c>
      <c r="D218" s="29" t="s">
        <v>81</v>
      </c>
      <c r="E218" s="29" t="s">
        <v>359</v>
      </c>
      <c r="F218" s="29">
        <v>810</v>
      </c>
      <c r="G218" s="40">
        <v>2681.9</v>
      </c>
      <c r="H218" s="40">
        <v>0</v>
      </c>
      <c r="I218" s="49"/>
    </row>
    <row r="219" spans="1:9" ht="39" x14ac:dyDescent="0.25">
      <c r="A219" s="39" t="s">
        <v>203</v>
      </c>
      <c r="B219" s="29" t="s">
        <v>365</v>
      </c>
      <c r="C219" s="29" t="s">
        <v>87</v>
      </c>
      <c r="D219" s="29" t="s">
        <v>81</v>
      </c>
      <c r="E219" s="29" t="s">
        <v>282</v>
      </c>
      <c r="F219" s="29"/>
      <c r="G219" s="40">
        <f>G220</f>
        <v>668</v>
      </c>
      <c r="H219" s="40">
        <f>H220</f>
        <v>0</v>
      </c>
      <c r="I219" s="49"/>
    </row>
    <row r="220" spans="1:9" x14ac:dyDescent="0.25">
      <c r="A220" s="39" t="s">
        <v>166</v>
      </c>
      <c r="B220" s="29" t="s">
        <v>365</v>
      </c>
      <c r="C220" s="29" t="s">
        <v>87</v>
      </c>
      <c r="D220" s="29" t="s">
        <v>81</v>
      </c>
      <c r="E220" s="29" t="s">
        <v>283</v>
      </c>
      <c r="F220" s="29"/>
      <c r="G220" s="40">
        <f>SUM(G221)</f>
        <v>668</v>
      </c>
      <c r="H220" s="40">
        <f>SUM(H221)</f>
        <v>0</v>
      </c>
      <c r="I220" s="49"/>
    </row>
    <row r="221" spans="1:9" ht="39" x14ac:dyDescent="0.25">
      <c r="A221" s="39" t="s">
        <v>250</v>
      </c>
      <c r="B221" s="29" t="s">
        <v>365</v>
      </c>
      <c r="C221" s="29" t="s">
        <v>87</v>
      </c>
      <c r="D221" s="29" t="s">
        <v>81</v>
      </c>
      <c r="E221" s="29" t="s">
        <v>283</v>
      </c>
      <c r="F221" s="29" t="s">
        <v>94</v>
      </c>
      <c r="G221" s="40">
        <f>SUM(G222)</f>
        <v>668</v>
      </c>
      <c r="H221" s="40">
        <f>SUM(H222)</f>
        <v>0</v>
      </c>
      <c r="I221" s="49">
        <v>27506514</v>
      </c>
    </row>
    <row r="222" spans="1:9" ht="39" x14ac:dyDescent="0.25">
      <c r="A222" s="39" t="s">
        <v>37</v>
      </c>
      <c r="B222" s="29" t="s">
        <v>365</v>
      </c>
      <c r="C222" s="29" t="s">
        <v>87</v>
      </c>
      <c r="D222" s="29" t="s">
        <v>81</v>
      </c>
      <c r="E222" s="29" t="s">
        <v>283</v>
      </c>
      <c r="F222" s="29" t="s">
        <v>95</v>
      </c>
      <c r="G222" s="40">
        <v>668</v>
      </c>
      <c r="H222" s="40">
        <v>0</v>
      </c>
      <c r="I222" s="49"/>
    </row>
    <row r="223" spans="1:9" x14ac:dyDescent="0.25">
      <c r="A223" s="16" t="s">
        <v>64</v>
      </c>
      <c r="B223" s="37" t="s">
        <v>365</v>
      </c>
      <c r="C223" s="18" t="s">
        <v>87</v>
      </c>
      <c r="D223" s="18" t="s">
        <v>82</v>
      </c>
      <c r="E223" s="18"/>
      <c r="F223" s="18"/>
      <c r="G223" s="38">
        <f>SUM(G224+G230)</f>
        <v>142.29999999999998</v>
      </c>
      <c r="H223" s="38">
        <f>SUM(H224+H230)</f>
        <v>0</v>
      </c>
      <c r="I223" s="49"/>
    </row>
    <row r="224" spans="1:9" ht="51.75" x14ac:dyDescent="0.25">
      <c r="A224" s="39" t="s">
        <v>61</v>
      </c>
      <c r="B224" s="29" t="s">
        <v>365</v>
      </c>
      <c r="C224" s="29" t="s">
        <v>87</v>
      </c>
      <c r="D224" s="29" t="s">
        <v>82</v>
      </c>
      <c r="E224" s="29" t="s">
        <v>190</v>
      </c>
      <c r="F224" s="29"/>
      <c r="G224" s="40">
        <f>SUM(G225)</f>
        <v>3</v>
      </c>
      <c r="H224" s="40">
        <f>SUM(H225)</f>
        <v>0</v>
      </c>
      <c r="I224" s="49"/>
    </row>
    <row r="225" spans="1:9" ht="39" x14ac:dyDescent="0.25">
      <c r="A225" s="39" t="s">
        <v>191</v>
      </c>
      <c r="B225" s="29" t="s">
        <v>365</v>
      </c>
      <c r="C225" s="29" t="s">
        <v>87</v>
      </c>
      <c r="D225" s="29" t="s">
        <v>82</v>
      </c>
      <c r="E225" s="29" t="s">
        <v>196</v>
      </c>
      <c r="F225" s="29"/>
      <c r="G225" s="40">
        <f>SUM(G226)</f>
        <v>3</v>
      </c>
      <c r="H225" s="40">
        <f>SUM(H226)</f>
        <v>0</v>
      </c>
      <c r="I225" s="49">
        <v>7854368</v>
      </c>
    </row>
    <row r="226" spans="1:9" ht="39" x14ac:dyDescent="0.25">
      <c r="A226" s="39" t="s">
        <v>197</v>
      </c>
      <c r="B226" s="29" t="s">
        <v>365</v>
      </c>
      <c r="C226" s="29" t="s">
        <v>87</v>
      </c>
      <c r="D226" s="29" t="s">
        <v>82</v>
      </c>
      <c r="E226" s="29" t="s">
        <v>198</v>
      </c>
      <c r="F226" s="29"/>
      <c r="G226" s="40">
        <f t="shared" ref="G226:H228" si="22">G227</f>
        <v>3</v>
      </c>
      <c r="H226" s="40">
        <f t="shared" si="22"/>
        <v>0</v>
      </c>
      <c r="I226" s="49"/>
    </row>
    <row r="227" spans="1:9" x14ac:dyDescent="0.25">
      <c r="A227" s="39" t="s">
        <v>166</v>
      </c>
      <c r="B227" s="29" t="s">
        <v>365</v>
      </c>
      <c r="C227" s="29" t="s">
        <v>87</v>
      </c>
      <c r="D227" s="29" t="s">
        <v>82</v>
      </c>
      <c r="E227" s="29" t="s">
        <v>360</v>
      </c>
      <c r="F227" s="29"/>
      <c r="G227" s="40">
        <f t="shared" si="22"/>
        <v>3</v>
      </c>
      <c r="H227" s="40">
        <f t="shared" si="22"/>
        <v>0</v>
      </c>
      <c r="I227" s="49"/>
    </row>
    <row r="228" spans="1:9" ht="39" x14ac:dyDescent="0.25">
      <c r="A228" s="39" t="s">
        <v>250</v>
      </c>
      <c r="B228" s="29" t="s">
        <v>365</v>
      </c>
      <c r="C228" s="29" t="s">
        <v>87</v>
      </c>
      <c r="D228" s="29" t="s">
        <v>82</v>
      </c>
      <c r="E228" s="29" t="s">
        <v>360</v>
      </c>
      <c r="F228" s="29" t="s">
        <v>94</v>
      </c>
      <c r="G228" s="40">
        <f t="shared" si="22"/>
        <v>3</v>
      </c>
      <c r="H228" s="40">
        <f t="shared" si="22"/>
        <v>0</v>
      </c>
      <c r="I228" s="49"/>
    </row>
    <row r="229" spans="1:9" ht="39" x14ac:dyDescent="0.25">
      <c r="A229" s="39" t="s">
        <v>37</v>
      </c>
      <c r="B229" s="29" t="s">
        <v>365</v>
      </c>
      <c r="C229" s="29" t="s">
        <v>87</v>
      </c>
      <c r="D229" s="29" t="s">
        <v>82</v>
      </c>
      <c r="E229" s="29" t="s">
        <v>360</v>
      </c>
      <c r="F229" s="29" t="s">
        <v>95</v>
      </c>
      <c r="G229" s="40">
        <v>3</v>
      </c>
      <c r="H229" s="40">
        <v>0</v>
      </c>
      <c r="I229" s="49">
        <v>366463</v>
      </c>
    </row>
    <row r="230" spans="1:9" ht="26.25" x14ac:dyDescent="0.25">
      <c r="A230" s="39" t="s">
        <v>52</v>
      </c>
      <c r="B230" s="29" t="s">
        <v>365</v>
      </c>
      <c r="C230" s="29" t="s">
        <v>87</v>
      </c>
      <c r="D230" s="29" t="s">
        <v>82</v>
      </c>
      <c r="E230" s="29" t="s">
        <v>217</v>
      </c>
      <c r="F230" s="29"/>
      <c r="G230" s="40">
        <f>G231+G236</f>
        <v>139.29999999999998</v>
      </c>
      <c r="H230" s="40">
        <f>H231+H236</f>
        <v>0</v>
      </c>
      <c r="I230" s="49"/>
    </row>
    <row r="231" spans="1:9" ht="64.5" x14ac:dyDescent="0.25">
      <c r="A231" s="39" t="s">
        <v>218</v>
      </c>
      <c r="B231" s="29" t="s">
        <v>365</v>
      </c>
      <c r="C231" s="29" t="s">
        <v>87</v>
      </c>
      <c r="D231" s="29" t="s">
        <v>82</v>
      </c>
      <c r="E231" s="29" t="s">
        <v>219</v>
      </c>
      <c r="F231" s="29"/>
      <c r="G231" s="40">
        <f t="shared" ref="G231:H234" si="23">G232</f>
        <v>11.6</v>
      </c>
      <c r="H231" s="40">
        <f t="shared" si="23"/>
        <v>0</v>
      </c>
      <c r="I231" s="49"/>
    </row>
    <row r="232" spans="1:9" ht="51.75" x14ac:dyDescent="0.25">
      <c r="A232" s="39" t="s">
        <v>226</v>
      </c>
      <c r="B232" s="29" t="s">
        <v>365</v>
      </c>
      <c r="C232" s="29" t="s">
        <v>87</v>
      </c>
      <c r="D232" s="29" t="s">
        <v>82</v>
      </c>
      <c r="E232" s="29" t="s">
        <v>227</v>
      </c>
      <c r="F232" s="29"/>
      <c r="G232" s="40">
        <f t="shared" si="23"/>
        <v>11.6</v>
      </c>
      <c r="H232" s="40">
        <f t="shared" si="23"/>
        <v>0</v>
      </c>
      <c r="I232" s="49"/>
    </row>
    <row r="233" spans="1:9" x14ac:dyDescent="0.25">
      <c r="A233" s="39" t="s">
        <v>166</v>
      </c>
      <c r="B233" s="29" t="s">
        <v>365</v>
      </c>
      <c r="C233" s="29" t="s">
        <v>87</v>
      </c>
      <c r="D233" s="29" t="s">
        <v>82</v>
      </c>
      <c r="E233" s="29" t="s">
        <v>228</v>
      </c>
      <c r="F233" s="29"/>
      <c r="G233" s="40">
        <f t="shared" si="23"/>
        <v>11.6</v>
      </c>
      <c r="H233" s="40">
        <f t="shared" si="23"/>
        <v>0</v>
      </c>
      <c r="I233" s="49"/>
    </row>
    <row r="234" spans="1:9" ht="39" x14ac:dyDescent="0.25">
      <c r="A234" s="39" t="s">
        <v>250</v>
      </c>
      <c r="B234" s="29" t="s">
        <v>365</v>
      </c>
      <c r="C234" s="29" t="s">
        <v>87</v>
      </c>
      <c r="D234" s="29" t="s">
        <v>82</v>
      </c>
      <c r="E234" s="29" t="s">
        <v>228</v>
      </c>
      <c r="F234" s="29" t="s">
        <v>94</v>
      </c>
      <c r="G234" s="40">
        <f t="shared" si="23"/>
        <v>11.6</v>
      </c>
      <c r="H234" s="40">
        <f t="shared" si="23"/>
        <v>0</v>
      </c>
      <c r="I234" s="49"/>
    </row>
    <row r="235" spans="1:9" ht="39" x14ac:dyDescent="0.25">
      <c r="A235" s="39" t="s">
        <v>37</v>
      </c>
      <c r="B235" s="29" t="s">
        <v>365</v>
      </c>
      <c r="C235" s="29" t="s">
        <v>87</v>
      </c>
      <c r="D235" s="29" t="s">
        <v>82</v>
      </c>
      <c r="E235" s="29" t="s">
        <v>228</v>
      </c>
      <c r="F235" s="29" t="s">
        <v>95</v>
      </c>
      <c r="G235" s="40">
        <v>11.6</v>
      </c>
      <c r="H235" s="40">
        <v>0</v>
      </c>
      <c r="I235" s="49"/>
    </row>
    <row r="236" spans="1:9" ht="39" x14ac:dyDescent="0.25">
      <c r="A236" s="39" t="s">
        <v>232</v>
      </c>
      <c r="B236" s="29" t="s">
        <v>365</v>
      </c>
      <c r="C236" s="29" t="s">
        <v>87</v>
      </c>
      <c r="D236" s="29" t="s">
        <v>82</v>
      </c>
      <c r="E236" s="29" t="s">
        <v>234</v>
      </c>
      <c r="F236" s="29"/>
      <c r="G236" s="40">
        <f t="shared" ref="G236:H239" si="24">G237</f>
        <v>127.69999999999999</v>
      </c>
      <c r="H236" s="40">
        <f t="shared" si="24"/>
        <v>0</v>
      </c>
      <c r="I236" s="49"/>
    </row>
    <row r="237" spans="1:9" ht="39" x14ac:dyDescent="0.25">
      <c r="A237" s="39" t="s">
        <v>252</v>
      </c>
      <c r="B237" s="29" t="s">
        <v>365</v>
      </c>
      <c r="C237" s="29" t="s">
        <v>87</v>
      </c>
      <c r="D237" s="29" t="s">
        <v>82</v>
      </c>
      <c r="E237" s="29" t="s">
        <v>275</v>
      </c>
      <c r="F237" s="29"/>
      <c r="G237" s="40">
        <f t="shared" si="24"/>
        <v>127.69999999999999</v>
      </c>
      <c r="H237" s="40">
        <f t="shared" si="24"/>
        <v>0</v>
      </c>
      <c r="I237" s="49"/>
    </row>
    <row r="238" spans="1:9" x14ac:dyDescent="0.25">
      <c r="A238" s="39" t="s">
        <v>166</v>
      </c>
      <c r="B238" s="29" t="s">
        <v>365</v>
      </c>
      <c r="C238" s="29" t="s">
        <v>87</v>
      </c>
      <c r="D238" s="29" t="s">
        <v>82</v>
      </c>
      <c r="E238" s="29" t="s">
        <v>358</v>
      </c>
      <c r="F238" s="29"/>
      <c r="G238" s="40">
        <f t="shared" si="24"/>
        <v>127.69999999999999</v>
      </c>
      <c r="H238" s="40">
        <f t="shared" si="24"/>
        <v>0</v>
      </c>
      <c r="I238" s="49"/>
    </row>
    <row r="239" spans="1:9" ht="39" x14ac:dyDescent="0.25">
      <c r="A239" s="39" t="s">
        <v>250</v>
      </c>
      <c r="B239" s="29" t="s">
        <v>365</v>
      </c>
      <c r="C239" s="29" t="s">
        <v>87</v>
      </c>
      <c r="D239" s="29" t="s">
        <v>82</v>
      </c>
      <c r="E239" s="29" t="s">
        <v>358</v>
      </c>
      <c r="F239" s="29" t="s">
        <v>94</v>
      </c>
      <c r="G239" s="40">
        <f t="shared" si="24"/>
        <v>127.69999999999999</v>
      </c>
      <c r="H239" s="40">
        <f t="shared" si="24"/>
        <v>0</v>
      </c>
      <c r="I239" s="49"/>
    </row>
    <row r="240" spans="1:9" ht="39" x14ac:dyDescent="0.25">
      <c r="A240" s="39" t="s">
        <v>37</v>
      </c>
      <c r="B240" s="29" t="s">
        <v>365</v>
      </c>
      <c r="C240" s="29" t="s">
        <v>87</v>
      </c>
      <c r="D240" s="29" t="s">
        <v>82</v>
      </c>
      <c r="E240" s="29" t="s">
        <v>358</v>
      </c>
      <c r="F240" s="29" t="s">
        <v>95</v>
      </c>
      <c r="G240" s="40">
        <f>138.1-10.4</f>
        <v>127.69999999999999</v>
      </c>
      <c r="H240" s="40">
        <v>0</v>
      </c>
      <c r="I240" s="49"/>
    </row>
    <row r="241" spans="1:9" x14ac:dyDescent="0.25">
      <c r="A241" s="34" t="s">
        <v>65</v>
      </c>
      <c r="B241" s="37" t="s">
        <v>365</v>
      </c>
      <c r="C241" s="37" t="s">
        <v>87</v>
      </c>
      <c r="D241" s="37" t="s">
        <v>83</v>
      </c>
      <c r="E241" s="37"/>
      <c r="F241" s="37"/>
      <c r="G241" s="38">
        <f>G242</f>
        <v>19970.7</v>
      </c>
      <c r="H241" s="38">
        <f>H242</f>
        <v>0</v>
      </c>
      <c r="I241" s="49"/>
    </row>
    <row r="242" spans="1:9" ht="39" x14ac:dyDescent="0.25">
      <c r="A242" s="39" t="s">
        <v>66</v>
      </c>
      <c r="B242" s="29" t="s">
        <v>365</v>
      </c>
      <c r="C242" s="29" t="s">
        <v>87</v>
      </c>
      <c r="D242" s="29" t="s">
        <v>83</v>
      </c>
      <c r="E242" s="29" t="s">
        <v>204</v>
      </c>
      <c r="F242" s="29"/>
      <c r="G242" s="40">
        <f>SUM(G243)</f>
        <v>19970.7</v>
      </c>
      <c r="H242" s="40">
        <f>SUM(H243)</f>
        <v>0</v>
      </c>
      <c r="I242" s="49"/>
    </row>
    <row r="243" spans="1:9" ht="26.25" x14ac:dyDescent="0.25">
      <c r="A243" s="39" t="s">
        <v>205</v>
      </c>
      <c r="B243" s="29" t="s">
        <v>365</v>
      </c>
      <c r="C243" s="29" t="s">
        <v>87</v>
      </c>
      <c r="D243" s="29" t="s">
        <v>83</v>
      </c>
      <c r="E243" s="29" t="s">
        <v>206</v>
      </c>
      <c r="F243" s="29"/>
      <c r="G243" s="40">
        <f>G244+G251+G255+G259</f>
        <v>19970.7</v>
      </c>
      <c r="H243" s="40">
        <f>H244+H251+H255+H259</f>
        <v>0</v>
      </c>
      <c r="I243" s="49"/>
    </row>
    <row r="244" spans="1:9" ht="26.25" x14ac:dyDescent="0.25">
      <c r="A244" s="39" t="s">
        <v>207</v>
      </c>
      <c r="B244" s="29" t="s">
        <v>365</v>
      </c>
      <c r="C244" s="29" t="s">
        <v>87</v>
      </c>
      <c r="D244" s="29" t="s">
        <v>83</v>
      </c>
      <c r="E244" s="29" t="s">
        <v>208</v>
      </c>
      <c r="F244" s="29"/>
      <c r="G244" s="40">
        <f>SUM(G245)+G248</f>
        <v>17407.2</v>
      </c>
      <c r="H244" s="40">
        <f>SUM(H245)+H248</f>
        <v>0</v>
      </c>
      <c r="I244" s="49"/>
    </row>
    <row r="245" spans="1:9" x14ac:dyDescent="0.25">
      <c r="A245" s="39" t="s">
        <v>125</v>
      </c>
      <c r="B245" s="29" t="s">
        <v>365</v>
      </c>
      <c r="C245" s="29" t="s">
        <v>87</v>
      </c>
      <c r="D245" s="29" t="s">
        <v>83</v>
      </c>
      <c r="E245" s="29" t="s">
        <v>209</v>
      </c>
      <c r="F245" s="29"/>
      <c r="G245" s="40">
        <f>SUM(G246)</f>
        <v>15240.6</v>
      </c>
      <c r="H245" s="40">
        <f>SUM(H246)</f>
        <v>0</v>
      </c>
      <c r="I245" s="49"/>
    </row>
    <row r="246" spans="1:9" ht="39" x14ac:dyDescent="0.25">
      <c r="A246" s="39" t="s">
        <v>250</v>
      </c>
      <c r="B246" s="29" t="s">
        <v>365</v>
      </c>
      <c r="C246" s="29" t="s">
        <v>87</v>
      </c>
      <c r="D246" s="29" t="s">
        <v>83</v>
      </c>
      <c r="E246" s="29" t="s">
        <v>209</v>
      </c>
      <c r="F246" s="29" t="s">
        <v>94</v>
      </c>
      <c r="G246" s="40">
        <f>SUM(G247)</f>
        <v>15240.6</v>
      </c>
      <c r="H246" s="40">
        <f>SUM(H247)</f>
        <v>0</v>
      </c>
      <c r="I246" s="49"/>
    </row>
    <row r="247" spans="1:9" ht="39" x14ac:dyDescent="0.25">
      <c r="A247" s="39" t="s">
        <v>37</v>
      </c>
      <c r="B247" s="29" t="s">
        <v>365</v>
      </c>
      <c r="C247" s="29" t="s">
        <v>87</v>
      </c>
      <c r="D247" s="29" t="s">
        <v>83</v>
      </c>
      <c r="E247" s="29" t="s">
        <v>209</v>
      </c>
      <c r="F247" s="29" t="s">
        <v>95</v>
      </c>
      <c r="G247" s="40">
        <v>15240.6</v>
      </c>
      <c r="H247" s="40">
        <v>0</v>
      </c>
      <c r="I247" s="49"/>
    </row>
    <row r="248" spans="1:9" ht="64.5" x14ac:dyDescent="0.25">
      <c r="A248" s="39" t="s">
        <v>454</v>
      </c>
      <c r="B248" s="29" t="s">
        <v>365</v>
      </c>
      <c r="C248" s="29" t="s">
        <v>87</v>
      </c>
      <c r="D248" s="29" t="s">
        <v>83</v>
      </c>
      <c r="E248" s="29" t="s">
        <v>458</v>
      </c>
      <c r="F248" s="29"/>
      <c r="G248" s="40">
        <f>G249</f>
        <v>2166.6</v>
      </c>
      <c r="H248" s="40">
        <f>H249</f>
        <v>0</v>
      </c>
      <c r="I248" s="49"/>
    </row>
    <row r="249" spans="1:9" x14ac:dyDescent="0.25">
      <c r="A249" s="39" t="s">
        <v>43</v>
      </c>
      <c r="B249" s="29" t="s">
        <v>365</v>
      </c>
      <c r="C249" s="29" t="s">
        <v>87</v>
      </c>
      <c r="D249" s="29" t="s">
        <v>83</v>
      </c>
      <c r="E249" s="29" t="s">
        <v>458</v>
      </c>
      <c r="F249" s="29" t="s">
        <v>109</v>
      </c>
      <c r="G249" s="40">
        <f>G250</f>
        <v>2166.6</v>
      </c>
      <c r="H249" s="40">
        <f>H250</f>
        <v>0</v>
      </c>
      <c r="I249" s="49"/>
    </row>
    <row r="250" spans="1:9" ht="64.5" x14ac:dyDescent="0.25">
      <c r="A250" s="39" t="s">
        <v>477</v>
      </c>
      <c r="B250" s="29" t="s">
        <v>365</v>
      </c>
      <c r="C250" s="29" t="s">
        <v>87</v>
      </c>
      <c r="D250" s="29" t="s">
        <v>83</v>
      </c>
      <c r="E250" s="29" t="s">
        <v>458</v>
      </c>
      <c r="F250" s="29" t="s">
        <v>189</v>
      </c>
      <c r="G250" s="40">
        <v>2166.6</v>
      </c>
      <c r="H250" s="40">
        <v>0</v>
      </c>
      <c r="I250" s="49">
        <v>3968652.34</v>
      </c>
    </row>
    <row r="251" spans="1:9" ht="39" x14ac:dyDescent="0.25">
      <c r="A251" s="39" t="s">
        <v>210</v>
      </c>
      <c r="B251" s="29" t="s">
        <v>365</v>
      </c>
      <c r="C251" s="29" t="s">
        <v>87</v>
      </c>
      <c r="D251" s="29" t="s">
        <v>83</v>
      </c>
      <c r="E251" s="29" t="s">
        <v>212</v>
      </c>
      <c r="F251" s="29"/>
      <c r="G251" s="40">
        <f t="shared" ref="G251:H253" si="25">SUM(G252)</f>
        <v>1500</v>
      </c>
      <c r="H251" s="40">
        <f t="shared" si="25"/>
        <v>0</v>
      </c>
      <c r="I251" s="49"/>
    </row>
    <row r="252" spans="1:9" x14ac:dyDescent="0.25">
      <c r="A252" s="39" t="s">
        <v>125</v>
      </c>
      <c r="B252" s="29" t="s">
        <v>365</v>
      </c>
      <c r="C252" s="29" t="s">
        <v>87</v>
      </c>
      <c r="D252" s="29" t="s">
        <v>83</v>
      </c>
      <c r="E252" s="29" t="s">
        <v>213</v>
      </c>
      <c r="F252" s="29"/>
      <c r="G252" s="40">
        <f t="shared" si="25"/>
        <v>1500</v>
      </c>
      <c r="H252" s="40">
        <f t="shared" si="25"/>
        <v>0</v>
      </c>
      <c r="I252" s="49"/>
    </row>
    <row r="253" spans="1:9" ht="39" x14ac:dyDescent="0.25">
      <c r="A253" s="39" t="s">
        <v>250</v>
      </c>
      <c r="B253" s="12" t="s">
        <v>365</v>
      </c>
      <c r="C253" s="29" t="s">
        <v>87</v>
      </c>
      <c r="D253" s="29" t="s">
        <v>83</v>
      </c>
      <c r="E253" s="29" t="s">
        <v>213</v>
      </c>
      <c r="F253" s="29" t="s">
        <v>94</v>
      </c>
      <c r="G253" s="40">
        <f t="shared" si="25"/>
        <v>1500</v>
      </c>
      <c r="H253" s="40">
        <f t="shared" si="25"/>
        <v>0</v>
      </c>
      <c r="I253" s="49"/>
    </row>
    <row r="254" spans="1:9" ht="39" x14ac:dyDescent="0.25">
      <c r="A254" s="39" t="s">
        <v>37</v>
      </c>
      <c r="B254" s="12" t="s">
        <v>365</v>
      </c>
      <c r="C254" s="29" t="s">
        <v>87</v>
      </c>
      <c r="D254" s="29" t="s">
        <v>83</v>
      </c>
      <c r="E254" s="29" t="s">
        <v>213</v>
      </c>
      <c r="F254" s="29" t="s">
        <v>95</v>
      </c>
      <c r="G254" s="40">
        <v>1500</v>
      </c>
      <c r="H254" s="14">
        <v>0</v>
      </c>
      <c r="I254" s="49">
        <v>749602.8</v>
      </c>
    </row>
    <row r="255" spans="1:9" ht="51.75" x14ac:dyDescent="0.25">
      <c r="A255" s="39" t="s">
        <v>211</v>
      </c>
      <c r="B255" s="12" t="s">
        <v>365</v>
      </c>
      <c r="C255" s="29" t="s">
        <v>87</v>
      </c>
      <c r="D255" s="29" t="s">
        <v>83</v>
      </c>
      <c r="E255" s="29" t="s">
        <v>215</v>
      </c>
      <c r="F255" s="29"/>
      <c r="G255" s="40">
        <f t="shared" ref="G255:H257" si="26">SUM(G256)</f>
        <v>873.5</v>
      </c>
      <c r="H255" s="40">
        <f t="shared" si="26"/>
        <v>0</v>
      </c>
      <c r="I255" s="49"/>
    </row>
    <row r="256" spans="1:9" x14ac:dyDescent="0.25">
      <c r="A256" s="39" t="s">
        <v>125</v>
      </c>
      <c r="B256" s="12" t="s">
        <v>365</v>
      </c>
      <c r="C256" s="29" t="s">
        <v>87</v>
      </c>
      <c r="D256" s="29" t="s">
        <v>83</v>
      </c>
      <c r="E256" s="29" t="s">
        <v>216</v>
      </c>
      <c r="F256" s="29"/>
      <c r="G256" s="40">
        <f t="shared" si="26"/>
        <v>873.5</v>
      </c>
      <c r="H256" s="40">
        <f t="shared" si="26"/>
        <v>0</v>
      </c>
      <c r="I256" s="49"/>
    </row>
    <row r="257" spans="1:11" ht="39" x14ac:dyDescent="0.25">
      <c r="A257" s="39" t="s">
        <v>250</v>
      </c>
      <c r="B257" s="12" t="s">
        <v>365</v>
      </c>
      <c r="C257" s="29" t="s">
        <v>87</v>
      </c>
      <c r="D257" s="29" t="s">
        <v>83</v>
      </c>
      <c r="E257" s="29" t="s">
        <v>216</v>
      </c>
      <c r="F257" s="29" t="s">
        <v>94</v>
      </c>
      <c r="G257" s="40">
        <f t="shared" si="26"/>
        <v>873.5</v>
      </c>
      <c r="H257" s="40">
        <f t="shared" si="26"/>
        <v>0</v>
      </c>
      <c r="I257" s="49"/>
    </row>
    <row r="258" spans="1:11" ht="39" x14ac:dyDescent="0.25">
      <c r="A258" s="39" t="s">
        <v>37</v>
      </c>
      <c r="B258" s="12" t="s">
        <v>365</v>
      </c>
      <c r="C258" s="29" t="s">
        <v>87</v>
      </c>
      <c r="D258" s="29" t="s">
        <v>83</v>
      </c>
      <c r="E258" s="29" t="s">
        <v>216</v>
      </c>
      <c r="F258" s="29" t="s">
        <v>95</v>
      </c>
      <c r="G258" s="40">
        <v>873.5</v>
      </c>
      <c r="H258" s="14">
        <v>0</v>
      </c>
      <c r="I258" s="49"/>
    </row>
    <row r="259" spans="1:11" ht="51.75" x14ac:dyDescent="0.25">
      <c r="A259" s="39" t="s">
        <v>214</v>
      </c>
      <c r="B259" s="12" t="s">
        <v>365</v>
      </c>
      <c r="C259" s="29" t="s">
        <v>87</v>
      </c>
      <c r="D259" s="29" t="s">
        <v>83</v>
      </c>
      <c r="E259" s="29" t="s">
        <v>284</v>
      </c>
      <c r="F259" s="29"/>
      <c r="G259" s="40">
        <f t="shared" ref="G259:H261" si="27">SUM(G260)</f>
        <v>190</v>
      </c>
      <c r="H259" s="40">
        <f t="shared" si="27"/>
        <v>0</v>
      </c>
      <c r="I259" s="49"/>
    </row>
    <row r="260" spans="1:11" x14ac:dyDescent="0.25">
      <c r="A260" s="39" t="s">
        <v>125</v>
      </c>
      <c r="B260" s="12" t="s">
        <v>365</v>
      </c>
      <c r="C260" s="29" t="s">
        <v>87</v>
      </c>
      <c r="D260" s="29" t="s">
        <v>83</v>
      </c>
      <c r="E260" s="29" t="s">
        <v>285</v>
      </c>
      <c r="F260" s="29"/>
      <c r="G260" s="40">
        <f t="shared" si="27"/>
        <v>190</v>
      </c>
      <c r="H260" s="40">
        <f t="shared" si="27"/>
        <v>0</v>
      </c>
      <c r="I260" s="49"/>
    </row>
    <row r="261" spans="1:11" ht="39" x14ac:dyDescent="0.25">
      <c r="A261" s="39" t="s">
        <v>250</v>
      </c>
      <c r="B261" s="12" t="s">
        <v>365</v>
      </c>
      <c r="C261" s="29" t="s">
        <v>87</v>
      </c>
      <c r="D261" s="29" t="s">
        <v>83</v>
      </c>
      <c r="E261" s="29" t="s">
        <v>285</v>
      </c>
      <c r="F261" s="29" t="s">
        <v>94</v>
      </c>
      <c r="G261" s="40">
        <f t="shared" si="27"/>
        <v>190</v>
      </c>
      <c r="H261" s="40">
        <f t="shared" si="27"/>
        <v>0</v>
      </c>
      <c r="I261" s="49"/>
    </row>
    <row r="262" spans="1:11" ht="39" x14ac:dyDescent="0.25">
      <c r="A262" s="39" t="s">
        <v>37</v>
      </c>
      <c r="B262" s="12" t="s">
        <v>365</v>
      </c>
      <c r="C262" s="29" t="s">
        <v>87</v>
      </c>
      <c r="D262" s="29" t="s">
        <v>83</v>
      </c>
      <c r="E262" s="29" t="s">
        <v>285</v>
      </c>
      <c r="F262" s="29" t="s">
        <v>95</v>
      </c>
      <c r="G262" s="40">
        <v>190</v>
      </c>
      <c r="H262" s="14">
        <v>0</v>
      </c>
      <c r="I262" s="49"/>
    </row>
    <row r="263" spans="1:11" x14ac:dyDescent="0.25">
      <c r="A263" s="34" t="s">
        <v>67</v>
      </c>
      <c r="B263" s="18" t="s">
        <v>365</v>
      </c>
      <c r="C263" s="37" t="s">
        <v>88</v>
      </c>
      <c r="D263" s="37"/>
      <c r="E263" s="37"/>
      <c r="F263" s="37"/>
      <c r="G263" s="38">
        <f>G264</f>
        <v>464.7</v>
      </c>
      <c r="H263" s="38">
        <f>H264</f>
        <v>0</v>
      </c>
      <c r="I263" s="49"/>
    </row>
    <row r="264" spans="1:11" x14ac:dyDescent="0.25">
      <c r="A264" s="34" t="s">
        <v>265</v>
      </c>
      <c r="B264" s="18" t="s">
        <v>365</v>
      </c>
      <c r="C264" s="37" t="s">
        <v>88</v>
      </c>
      <c r="D264" s="37" t="s">
        <v>88</v>
      </c>
      <c r="E264" s="37"/>
      <c r="F264" s="37"/>
      <c r="G264" s="38">
        <f>G265</f>
        <v>464.7</v>
      </c>
      <c r="H264" s="38">
        <f>H265</f>
        <v>0</v>
      </c>
      <c r="I264" s="49"/>
    </row>
    <row r="265" spans="1:11" ht="26.25" x14ac:dyDescent="0.25">
      <c r="A265" s="39" t="s">
        <v>68</v>
      </c>
      <c r="B265" s="12" t="s">
        <v>365</v>
      </c>
      <c r="C265" s="29" t="s">
        <v>88</v>
      </c>
      <c r="D265" s="29" t="s">
        <v>88</v>
      </c>
      <c r="E265" s="29" t="s">
        <v>174</v>
      </c>
      <c r="F265" s="29"/>
      <c r="G265" s="40">
        <f>SUM(G266)</f>
        <v>464.7</v>
      </c>
      <c r="H265" s="40">
        <f>SUM(H266)</f>
        <v>0</v>
      </c>
      <c r="I265" s="49"/>
    </row>
    <row r="266" spans="1:11" ht="26.25" x14ac:dyDescent="0.25">
      <c r="A266" s="39" t="s">
        <v>237</v>
      </c>
      <c r="B266" s="12" t="s">
        <v>365</v>
      </c>
      <c r="C266" s="29" t="s">
        <v>88</v>
      </c>
      <c r="D266" s="29" t="s">
        <v>88</v>
      </c>
      <c r="E266" s="29" t="s">
        <v>175</v>
      </c>
      <c r="F266" s="29"/>
      <c r="G266" s="40">
        <f>G267</f>
        <v>464.7</v>
      </c>
      <c r="H266" s="40">
        <f>H267</f>
        <v>0</v>
      </c>
      <c r="I266" s="49"/>
    </row>
    <row r="267" spans="1:11" ht="51.75" x14ac:dyDescent="0.25">
      <c r="A267" s="39" t="s">
        <v>238</v>
      </c>
      <c r="B267" s="12" t="s">
        <v>365</v>
      </c>
      <c r="C267" s="29" t="s">
        <v>88</v>
      </c>
      <c r="D267" s="29" t="s">
        <v>88</v>
      </c>
      <c r="E267" s="29" t="s">
        <v>309</v>
      </c>
      <c r="F267" s="29"/>
      <c r="G267" s="40">
        <f>G268+G271</f>
        <v>464.7</v>
      </c>
      <c r="H267" s="40">
        <f>H268+H271</f>
        <v>0</v>
      </c>
      <c r="I267" s="49"/>
    </row>
    <row r="268" spans="1:11" x14ac:dyDescent="0.25">
      <c r="A268" s="39" t="s">
        <v>166</v>
      </c>
      <c r="B268" s="12" t="s">
        <v>365</v>
      </c>
      <c r="C268" s="29" t="s">
        <v>88</v>
      </c>
      <c r="D268" s="29" t="s">
        <v>88</v>
      </c>
      <c r="E268" s="29" t="s">
        <v>310</v>
      </c>
      <c r="F268" s="29"/>
      <c r="G268" s="40">
        <f>G269</f>
        <v>338.7</v>
      </c>
      <c r="H268" s="40">
        <f>H269</f>
        <v>0</v>
      </c>
      <c r="I268" s="49"/>
    </row>
    <row r="269" spans="1:11" ht="39" x14ac:dyDescent="0.25">
      <c r="A269" s="39" t="s">
        <v>250</v>
      </c>
      <c r="B269" s="12" t="s">
        <v>365</v>
      </c>
      <c r="C269" s="29" t="s">
        <v>88</v>
      </c>
      <c r="D269" s="29" t="s">
        <v>88</v>
      </c>
      <c r="E269" s="29" t="s">
        <v>310</v>
      </c>
      <c r="F269" s="29" t="s">
        <v>94</v>
      </c>
      <c r="G269" s="40">
        <f>G270</f>
        <v>338.7</v>
      </c>
      <c r="H269" s="40">
        <f>H270</f>
        <v>0</v>
      </c>
      <c r="I269" s="49"/>
    </row>
    <row r="270" spans="1:11" s="5" customFormat="1" ht="39" x14ac:dyDescent="0.25">
      <c r="A270" s="39" t="s">
        <v>37</v>
      </c>
      <c r="B270" s="12" t="s">
        <v>365</v>
      </c>
      <c r="C270" s="29" t="s">
        <v>88</v>
      </c>
      <c r="D270" s="29" t="s">
        <v>88</v>
      </c>
      <c r="E270" s="29" t="s">
        <v>310</v>
      </c>
      <c r="F270" s="29" t="s">
        <v>95</v>
      </c>
      <c r="G270" s="40">
        <v>338.7</v>
      </c>
      <c r="H270" s="40">
        <v>0</v>
      </c>
      <c r="I270" s="49"/>
      <c r="J270" s="1"/>
      <c r="K270" s="1"/>
    </row>
    <row r="271" spans="1:11" s="5" customFormat="1" ht="51" x14ac:dyDescent="0.25">
      <c r="A271" s="43" t="s">
        <v>459</v>
      </c>
      <c r="B271" s="12" t="s">
        <v>365</v>
      </c>
      <c r="C271" s="29" t="s">
        <v>88</v>
      </c>
      <c r="D271" s="29" t="s">
        <v>88</v>
      </c>
      <c r="E271" s="29" t="s">
        <v>460</v>
      </c>
      <c r="F271" s="29"/>
      <c r="G271" s="40">
        <f>G272</f>
        <v>126</v>
      </c>
      <c r="H271" s="40">
        <f>H272</f>
        <v>0</v>
      </c>
      <c r="I271" s="49"/>
      <c r="J271" s="1"/>
      <c r="K271" s="1"/>
    </row>
    <row r="272" spans="1:11" s="5" customFormat="1" ht="39" x14ac:dyDescent="0.25">
      <c r="A272" s="39" t="s">
        <v>53</v>
      </c>
      <c r="B272" s="12" t="s">
        <v>365</v>
      </c>
      <c r="C272" s="29" t="s">
        <v>88</v>
      </c>
      <c r="D272" s="29" t="s">
        <v>88</v>
      </c>
      <c r="E272" s="29" t="s">
        <v>460</v>
      </c>
      <c r="F272" s="29" t="s">
        <v>107</v>
      </c>
      <c r="G272" s="40">
        <f>G273</f>
        <v>126</v>
      </c>
      <c r="H272" s="40">
        <f>H273</f>
        <v>0</v>
      </c>
      <c r="I272" s="49"/>
      <c r="J272" s="1"/>
      <c r="K272" s="1"/>
    </row>
    <row r="273" spans="1:11" s="5" customFormat="1" x14ac:dyDescent="0.25">
      <c r="A273" s="39" t="s">
        <v>54</v>
      </c>
      <c r="B273" s="12" t="s">
        <v>365</v>
      </c>
      <c r="C273" s="29" t="s">
        <v>88</v>
      </c>
      <c r="D273" s="29" t="s">
        <v>88</v>
      </c>
      <c r="E273" s="29" t="s">
        <v>460</v>
      </c>
      <c r="F273" s="29" t="s">
        <v>108</v>
      </c>
      <c r="G273" s="40">
        <v>126</v>
      </c>
      <c r="H273" s="40">
        <v>0</v>
      </c>
      <c r="I273" s="49"/>
      <c r="J273" s="1"/>
      <c r="K273" s="1"/>
    </row>
    <row r="274" spans="1:11" s="5" customFormat="1" x14ac:dyDescent="0.25">
      <c r="A274" s="34" t="s">
        <v>69</v>
      </c>
      <c r="B274" s="76">
        <v>650</v>
      </c>
      <c r="C274" s="37" t="s">
        <v>86</v>
      </c>
      <c r="D274" s="37"/>
      <c r="E274" s="37"/>
      <c r="F274" s="37"/>
      <c r="G274" s="38">
        <f>G275</f>
        <v>27542</v>
      </c>
      <c r="H274" s="38">
        <f>H275</f>
        <v>0</v>
      </c>
      <c r="I274" s="49"/>
      <c r="J274" s="1"/>
      <c r="K274" s="1"/>
    </row>
    <row r="275" spans="1:11" s="5" customFormat="1" x14ac:dyDescent="0.25">
      <c r="A275" s="34" t="s">
        <v>70</v>
      </c>
      <c r="B275" s="76">
        <v>650</v>
      </c>
      <c r="C275" s="37" t="s">
        <v>86</v>
      </c>
      <c r="D275" s="37" t="s">
        <v>81</v>
      </c>
      <c r="E275" s="37"/>
      <c r="F275" s="37"/>
      <c r="G275" s="38">
        <f>G276+G291</f>
        <v>27542</v>
      </c>
      <c r="H275" s="38">
        <f>H276+H291</f>
        <v>0</v>
      </c>
      <c r="I275" s="49"/>
      <c r="J275" s="1"/>
      <c r="K275" s="1"/>
    </row>
    <row r="276" spans="1:11" s="5" customFormat="1" ht="39" x14ac:dyDescent="0.25">
      <c r="A276" s="39" t="s">
        <v>71</v>
      </c>
      <c r="B276" s="62">
        <v>650</v>
      </c>
      <c r="C276" s="29" t="s">
        <v>86</v>
      </c>
      <c r="D276" s="29" t="s">
        <v>81</v>
      </c>
      <c r="E276" s="29" t="s">
        <v>167</v>
      </c>
      <c r="F276" s="29"/>
      <c r="G276" s="40">
        <f>SUM(G277+G282)</f>
        <v>27361</v>
      </c>
      <c r="H276" s="40">
        <f>SUM(H277+H282)</f>
        <v>0</v>
      </c>
      <c r="I276" s="49"/>
      <c r="J276" s="1"/>
      <c r="K276" s="1"/>
    </row>
    <row r="277" spans="1:11" s="5" customFormat="1" ht="64.5" x14ac:dyDescent="0.25">
      <c r="A277" s="39" t="s">
        <v>168</v>
      </c>
      <c r="B277" s="62">
        <v>650</v>
      </c>
      <c r="C277" s="29" t="s">
        <v>86</v>
      </c>
      <c r="D277" s="29" t="s">
        <v>81</v>
      </c>
      <c r="E277" s="29" t="s">
        <v>169</v>
      </c>
      <c r="F277" s="29"/>
      <c r="G277" s="40">
        <f>SUM(G278)</f>
        <v>5429.6</v>
      </c>
      <c r="H277" s="40">
        <f>SUM(H278)</f>
        <v>0</v>
      </c>
      <c r="I277" s="49"/>
      <c r="J277" s="1"/>
      <c r="K277" s="1"/>
    </row>
    <row r="278" spans="1:11" s="5" customFormat="1" ht="26.25" x14ac:dyDescent="0.25">
      <c r="A278" s="39" t="s">
        <v>170</v>
      </c>
      <c r="B278" s="62">
        <v>650</v>
      </c>
      <c r="C278" s="29" t="s">
        <v>86</v>
      </c>
      <c r="D278" s="29" t="s">
        <v>81</v>
      </c>
      <c r="E278" s="29" t="s">
        <v>171</v>
      </c>
      <c r="F278" s="29"/>
      <c r="G278" s="40">
        <f>SUM(G279)</f>
        <v>5429.6</v>
      </c>
      <c r="H278" s="40">
        <f>SUM(H279)</f>
        <v>0</v>
      </c>
      <c r="I278" s="49"/>
      <c r="J278" s="1"/>
      <c r="K278" s="1"/>
    </row>
    <row r="279" spans="1:11" s="5" customFormat="1" ht="51.75" x14ac:dyDescent="0.25">
      <c r="A279" s="39" t="s">
        <v>461</v>
      </c>
      <c r="B279" s="62">
        <v>650</v>
      </c>
      <c r="C279" s="29" t="s">
        <v>86</v>
      </c>
      <c r="D279" s="29" t="s">
        <v>81</v>
      </c>
      <c r="E279" s="29" t="s">
        <v>462</v>
      </c>
      <c r="F279" s="29"/>
      <c r="G279" s="40">
        <f>G280</f>
        <v>5429.6</v>
      </c>
      <c r="H279" s="40">
        <f>H280</f>
        <v>0</v>
      </c>
      <c r="I279" s="49"/>
      <c r="J279" s="1"/>
      <c r="K279" s="1"/>
    </row>
    <row r="280" spans="1:11" s="5" customFormat="1" ht="39" x14ac:dyDescent="0.25">
      <c r="A280" s="39" t="s">
        <v>53</v>
      </c>
      <c r="B280" s="12" t="s">
        <v>365</v>
      </c>
      <c r="C280" s="29" t="s">
        <v>86</v>
      </c>
      <c r="D280" s="29" t="s">
        <v>81</v>
      </c>
      <c r="E280" s="29" t="s">
        <v>462</v>
      </c>
      <c r="F280" s="29" t="s">
        <v>107</v>
      </c>
      <c r="G280" s="40">
        <f>G281</f>
        <v>5429.6</v>
      </c>
      <c r="H280" s="40">
        <f>H281</f>
        <v>0</v>
      </c>
      <c r="I280" s="49"/>
      <c r="J280" s="1"/>
      <c r="K280" s="1"/>
    </row>
    <row r="281" spans="1:11" s="5" customFormat="1" x14ac:dyDescent="0.25">
      <c r="A281" s="39" t="s">
        <v>54</v>
      </c>
      <c r="B281" s="12" t="s">
        <v>365</v>
      </c>
      <c r="C281" s="29" t="s">
        <v>86</v>
      </c>
      <c r="D281" s="29" t="s">
        <v>81</v>
      </c>
      <c r="E281" s="29" t="s">
        <v>462</v>
      </c>
      <c r="F281" s="29" t="s">
        <v>108</v>
      </c>
      <c r="G281" s="40">
        <v>5429.6</v>
      </c>
      <c r="H281" s="14">
        <v>0</v>
      </c>
      <c r="I281" s="49"/>
      <c r="J281" s="1"/>
      <c r="K281" s="1"/>
    </row>
    <row r="282" spans="1:11" s="5" customFormat="1" ht="26.25" x14ac:dyDescent="0.25">
      <c r="A282" s="39" t="s">
        <v>172</v>
      </c>
      <c r="B282" s="12" t="s">
        <v>365</v>
      </c>
      <c r="C282" s="29" t="s">
        <v>86</v>
      </c>
      <c r="D282" s="29" t="s">
        <v>81</v>
      </c>
      <c r="E282" s="29" t="s">
        <v>173</v>
      </c>
      <c r="F282" s="29"/>
      <c r="G282" s="40">
        <f>G283+G287</f>
        <v>21931.4</v>
      </c>
      <c r="H282" s="40">
        <f>H283+H287</f>
        <v>0</v>
      </c>
      <c r="I282" s="49">
        <v>63434</v>
      </c>
      <c r="J282" s="1"/>
      <c r="K282" s="1"/>
    </row>
    <row r="283" spans="1:11" s="5" customFormat="1" ht="51.75" x14ac:dyDescent="0.25">
      <c r="A283" s="39" t="s">
        <v>247</v>
      </c>
      <c r="B283" s="62">
        <v>650</v>
      </c>
      <c r="C283" s="29" t="s">
        <v>86</v>
      </c>
      <c r="D283" s="29" t="s">
        <v>81</v>
      </c>
      <c r="E283" s="29" t="s">
        <v>248</v>
      </c>
      <c r="F283" s="29"/>
      <c r="G283" s="40">
        <f t="shared" ref="G283:H285" si="28">G284</f>
        <v>21831.4</v>
      </c>
      <c r="H283" s="40">
        <f t="shared" si="28"/>
        <v>0</v>
      </c>
      <c r="I283" s="49"/>
      <c r="J283" s="1"/>
      <c r="K283" s="1"/>
    </row>
    <row r="284" spans="1:11" s="5" customFormat="1" ht="51.75" x14ac:dyDescent="0.25">
      <c r="A284" s="39" t="s">
        <v>461</v>
      </c>
      <c r="B284" s="62">
        <v>650</v>
      </c>
      <c r="C284" s="29" t="s">
        <v>86</v>
      </c>
      <c r="D284" s="29" t="s">
        <v>81</v>
      </c>
      <c r="E284" s="29" t="s">
        <v>463</v>
      </c>
      <c r="F284" s="29"/>
      <c r="G284" s="40">
        <f t="shared" si="28"/>
        <v>21831.4</v>
      </c>
      <c r="H284" s="40">
        <f t="shared" si="28"/>
        <v>0</v>
      </c>
      <c r="I284" s="49"/>
      <c r="J284" s="1"/>
      <c r="K284" s="1"/>
    </row>
    <row r="285" spans="1:11" s="5" customFormat="1" ht="39" x14ac:dyDescent="0.25">
      <c r="A285" s="39" t="s">
        <v>53</v>
      </c>
      <c r="B285" s="62">
        <v>650</v>
      </c>
      <c r="C285" s="29" t="s">
        <v>86</v>
      </c>
      <c r="D285" s="29" t="s">
        <v>81</v>
      </c>
      <c r="E285" s="29" t="s">
        <v>463</v>
      </c>
      <c r="F285" s="29" t="s">
        <v>107</v>
      </c>
      <c r="G285" s="40">
        <f t="shared" si="28"/>
        <v>21831.4</v>
      </c>
      <c r="H285" s="40">
        <f t="shared" si="28"/>
        <v>0</v>
      </c>
      <c r="I285" s="49"/>
      <c r="J285" s="1"/>
      <c r="K285" s="1"/>
    </row>
    <row r="286" spans="1:11" x14ac:dyDescent="0.25">
      <c r="A286" s="39" t="s">
        <v>54</v>
      </c>
      <c r="B286" s="29" t="s">
        <v>365</v>
      </c>
      <c r="C286" s="29" t="s">
        <v>86</v>
      </c>
      <c r="D286" s="29" t="s">
        <v>81</v>
      </c>
      <c r="E286" s="29" t="s">
        <v>463</v>
      </c>
      <c r="F286" s="29" t="s">
        <v>108</v>
      </c>
      <c r="G286" s="40">
        <v>21831.4</v>
      </c>
      <c r="H286" s="40">
        <v>0</v>
      </c>
      <c r="I286" s="49"/>
    </row>
    <row r="287" spans="1:11" ht="39" x14ac:dyDescent="0.25">
      <c r="A287" s="39" t="s">
        <v>383</v>
      </c>
      <c r="B287" s="29" t="s">
        <v>365</v>
      </c>
      <c r="C287" s="29" t="s">
        <v>86</v>
      </c>
      <c r="D287" s="29" t="s">
        <v>81</v>
      </c>
      <c r="E287" s="29" t="s">
        <v>361</v>
      </c>
      <c r="F287" s="29"/>
      <c r="G287" s="40">
        <f t="shared" ref="G287:H289" si="29">G288</f>
        <v>100</v>
      </c>
      <c r="H287" s="40">
        <f t="shared" si="29"/>
        <v>0</v>
      </c>
      <c r="I287" s="49"/>
    </row>
    <row r="288" spans="1:11" ht="51.75" x14ac:dyDescent="0.25">
      <c r="A288" s="39" t="s">
        <v>459</v>
      </c>
      <c r="B288" s="29" t="s">
        <v>365</v>
      </c>
      <c r="C288" s="29" t="s">
        <v>86</v>
      </c>
      <c r="D288" s="29" t="s">
        <v>81</v>
      </c>
      <c r="E288" s="29" t="s">
        <v>464</v>
      </c>
      <c r="F288" s="29"/>
      <c r="G288" s="40">
        <f t="shared" si="29"/>
        <v>100</v>
      </c>
      <c r="H288" s="40">
        <f t="shared" si="29"/>
        <v>0</v>
      </c>
      <c r="I288" s="49"/>
    </row>
    <row r="289" spans="1:9" ht="39" x14ac:dyDescent="0.25">
      <c r="A289" s="39" t="s">
        <v>53</v>
      </c>
      <c r="B289" s="29" t="s">
        <v>365</v>
      </c>
      <c r="C289" s="29" t="s">
        <v>86</v>
      </c>
      <c r="D289" s="29" t="s">
        <v>81</v>
      </c>
      <c r="E289" s="29" t="s">
        <v>464</v>
      </c>
      <c r="F289" s="29" t="s">
        <v>107</v>
      </c>
      <c r="G289" s="40">
        <f t="shared" si="29"/>
        <v>100</v>
      </c>
      <c r="H289" s="40">
        <f t="shared" si="29"/>
        <v>0</v>
      </c>
      <c r="I289" s="49"/>
    </row>
    <row r="290" spans="1:9" x14ac:dyDescent="0.25">
      <c r="A290" s="39" t="s">
        <v>54</v>
      </c>
      <c r="B290" s="29" t="s">
        <v>365</v>
      </c>
      <c r="C290" s="29" t="s">
        <v>86</v>
      </c>
      <c r="D290" s="29" t="s">
        <v>81</v>
      </c>
      <c r="E290" s="29" t="s">
        <v>464</v>
      </c>
      <c r="F290" s="29" t="s">
        <v>108</v>
      </c>
      <c r="G290" s="40">
        <v>100</v>
      </c>
      <c r="H290" s="40">
        <v>0</v>
      </c>
      <c r="I290" s="49"/>
    </row>
    <row r="291" spans="1:9" ht="64.5" x14ac:dyDescent="0.25">
      <c r="A291" s="39" t="s">
        <v>329</v>
      </c>
      <c r="B291" s="29" t="s">
        <v>365</v>
      </c>
      <c r="C291" s="29" t="s">
        <v>86</v>
      </c>
      <c r="D291" s="29" t="s">
        <v>81</v>
      </c>
      <c r="E291" s="29" t="s">
        <v>330</v>
      </c>
      <c r="F291" s="29"/>
      <c r="G291" s="40">
        <f>G292</f>
        <v>181</v>
      </c>
      <c r="H291" s="40">
        <f>H292</f>
        <v>0</v>
      </c>
      <c r="I291" s="49">
        <v>148379.26</v>
      </c>
    </row>
    <row r="292" spans="1:9" ht="128.25" x14ac:dyDescent="0.25">
      <c r="A292" s="39" t="s">
        <v>342</v>
      </c>
      <c r="B292" s="29" t="s">
        <v>365</v>
      </c>
      <c r="C292" s="29" t="s">
        <v>86</v>
      </c>
      <c r="D292" s="29" t="s">
        <v>81</v>
      </c>
      <c r="E292" s="29" t="s">
        <v>331</v>
      </c>
      <c r="F292" s="29"/>
      <c r="G292" s="40">
        <f>G293+G297+G301+G305</f>
        <v>181</v>
      </c>
      <c r="H292" s="40">
        <f>H293+H297+H301+H305</f>
        <v>0</v>
      </c>
      <c r="I292" s="49"/>
    </row>
    <row r="293" spans="1:9" ht="90" x14ac:dyDescent="0.25">
      <c r="A293" s="39" t="s">
        <v>348</v>
      </c>
      <c r="B293" s="29" t="s">
        <v>365</v>
      </c>
      <c r="C293" s="29" t="s">
        <v>86</v>
      </c>
      <c r="D293" s="29" t="s">
        <v>81</v>
      </c>
      <c r="E293" s="29" t="s">
        <v>340</v>
      </c>
      <c r="F293" s="29"/>
      <c r="G293" s="40">
        <f t="shared" ref="G293:H295" si="30">G294</f>
        <v>60</v>
      </c>
      <c r="H293" s="40">
        <f t="shared" si="30"/>
        <v>0</v>
      </c>
      <c r="I293" s="49"/>
    </row>
    <row r="294" spans="1:9" ht="51" x14ac:dyDescent="0.25">
      <c r="A294" s="43" t="s">
        <v>459</v>
      </c>
      <c r="B294" s="29" t="s">
        <v>365</v>
      </c>
      <c r="C294" s="29" t="s">
        <v>86</v>
      </c>
      <c r="D294" s="29" t="s">
        <v>81</v>
      </c>
      <c r="E294" s="29" t="s">
        <v>468</v>
      </c>
      <c r="F294" s="29"/>
      <c r="G294" s="40">
        <f t="shared" si="30"/>
        <v>60</v>
      </c>
      <c r="H294" s="40">
        <f t="shared" si="30"/>
        <v>0</v>
      </c>
      <c r="I294" s="49"/>
    </row>
    <row r="295" spans="1:9" ht="39" x14ac:dyDescent="0.25">
      <c r="A295" s="39" t="s">
        <v>53</v>
      </c>
      <c r="B295" s="29" t="s">
        <v>365</v>
      </c>
      <c r="C295" s="29" t="s">
        <v>86</v>
      </c>
      <c r="D295" s="29" t="s">
        <v>81</v>
      </c>
      <c r="E295" s="29" t="s">
        <v>468</v>
      </c>
      <c r="F295" s="29" t="s">
        <v>107</v>
      </c>
      <c r="G295" s="40">
        <f t="shared" si="30"/>
        <v>60</v>
      </c>
      <c r="H295" s="40">
        <f t="shared" si="30"/>
        <v>0</v>
      </c>
      <c r="I295" s="49"/>
    </row>
    <row r="296" spans="1:9" x14ac:dyDescent="0.25">
      <c r="A296" s="39" t="s">
        <v>54</v>
      </c>
      <c r="B296" s="29" t="s">
        <v>365</v>
      </c>
      <c r="C296" s="29" t="s">
        <v>86</v>
      </c>
      <c r="D296" s="29" t="s">
        <v>81</v>
      </c>
      <c r="E296" s="29" t="s">
        <v>468</v>
      </c>
      <c r="F296" s="29" t="s">
        <v>108</v>
      </c>
      <c r="G296" s="40">
        <v>60</v>
      </c>
      <c r="H296" s="40">
        <v>0</v>
      </c>
      <c r="I296" s="49">
        <v>148379.26</v>
      </c>
    </row>
    <row r="297" spans="1:9" ht="51.75" x14ac:dyDescent="0.25">
      <c r="A297" s="39" t="s">
        <v>343</v>
      </c>
      <c r="B297" s="29" t="s">
        <v>365</v>
      </c>
      <c r="C297" s="29" t="s">
        <v>86</v>
      </c>
      <c r="D297" s="29" t="s">
        <v>81</v>
      </c>
      <c r="E297" s="29" t="s">
        <v>332</v>
      </c>
      <c r="F297" s="29"/>
      <c r="G297" s="40">
        <f t="shared" ref="G297:H299" si="31">G298</f>
        <v>56</v>
      </c>
      <c r="H297" s="40">
        <f t="shared" si="31"/>
        <v>0</v>
      </c>
      <c r="I297" s="49"/>
    </row>
    <row r="298" spans="1:9" ht="51.75" x14ac:dyDescent="0.25">
      <c r="A298" s="39" t="s">
        <v>459</v>
      </c>
      <c r="B298" s="29" t="s">
        <v>365</v>
      </c>
      <c r="C298" s="29" t="s">
        <v>86</v>
      </c>
      <c r="D298" s="29" t="s">
        <v>81</v>
      </c>
      <c r="E298" s="29" t="s">
        <v>469</v>
      </c>
      <c r="F298" s="29"/>
      <c r="G298" s="40">
        <f t="shared" si="31"/>
        <v>56</v>
      </c>
      <c r="H298" s="40">
        <f t="shared" si="31"/>
        <v>0</v>
      </c>
      <c r="I298" s="49"/>
    </row>
    <row r="299" spans="1:9" ht="39" x14ac:dyDescent="0.25">
      <c r="A299" s="39" t="s">
        <v>53</v>
      </c>
      <c r="B299" s="29" t="s">
        <v>365</v>
      </c>
      <c r="C299" s="29" t="s">
        <v>86</v>
      </c>
      <c r="D299" s="29" t="s">
        <v>81</v>
      </c>
      <c r="E299" s="29" t="s">
        <v>469</v>
      </c>
      <c r="F299" s="29" t="s">
        <v>107</v>
      </c>
      <c r="G299" s="40">
        <f t="shared" si="31"/>
        <v>56</v>
      </c>
      <c r="H299" s="40">
        <f t="shared" si="31"/>
        <v>0</v>
      </c>
      <c r="I299" s="49"/>
    </row>
    <row r="300" spans="1:9" x14ac:dyDescent="0.25">
      <c r="A300" s="39" t="s">
        <v>54</v>
      </c>
      <c r="B300" s="29" t="s">
        <v>365</v>
      </c>
      <c r="C300" s="29" t="s">
        <v>86</v>
      </c>
      <c r="D300" s="29" t="s">
        <v>81</v>
      </c>
      <c r="E300" s="29" t="s">
        <v>469</v>
      </c>
      <c r="F300" s="29" t="s">
        <v>108</v>
      </c>
      <c r="G300" s="40">
        <v>56</v>
      </c>
      <c r="H300" s="40">
        <v>0</v>
      </c>
      <c r="I300" s="49"/>
    </row>
    <row r="301" spans="1:9" ht="39" x14ac:dyDescent="0.25">
      <c r="A301" s="39" t="s">
        <v>344</v>
      </c>
      <c r="B301" s="29" t="s">
        <v>365</v>
      </c>
      <c r="C301" s="29" t="s">
        <v>86</v>
      </c>
      <c r="D301" s="29" t="s">
        <v>81</v>
      </c>
      <c r="E301" s="29" t="s">
        <v>333</v>
      </c>
      <c r="F301" s="29"/>
      <c r="G301" s="40">
        <f t="shared" ref="G301:H303" si="32">G302</f>
        <v>15</v>
      </c>
      <c r="H301" s="40">
        <f t="shared" si="32"/>
        <v>0</v>
      </c>
      <c r="I301" s="49"/>
    </row>
    <row r="302" spans="1:9" ht="51.75" x14ac:dyDescent="0.25">
      <c r="A302" s="39" t="s">
        <v>459</v>
      </c>
      <c r="B302" s="29" t="s">
        <v>365</v>
      </c>
      <c r="C302" s="29" t="s">
        <v>86</v>
      </c>
      <c r="D302" s="29" t="s">
        <v>81</v>
      </c>
      <c r="E302" s="29" t="s">
        <v>470</v>
      </c>
      <c r="F302" s="29"/>
      <c r="G302" s="40">
        <f t="shared" si="32"/>
        <v>15</v>
      </c>
      <c r="H302" s="40">
        <f t="shared" si="32"/>
        <v>0</v>
      </c>
      <c r="I302" s="49"/>
    </row>
    <row r="303" spans="1:9" ht="39" x14ac:dyDescent="0.25">
      <c r="A303" s="39" t="s">
        <v>53</v>
      </c>
      <c r="B303" s="29" t="s">
        <v>365</v>
      </c>
      <c r="C303" s="29" t="s">
        <v>86</v>
      </c>
      <c r="D303" s="29" t="s">
        <v>81</v>
      </c>
      <c r="E303" s="29" t="s">
        <v>470</v>
      </c>
      <c r="F303" s="29" t="s">
        <v>107</v>
      </c>
      <c r="G303" s="40">
        <f t="shared" si="32"/>
        <v>15</v>
      </c>
      <c r="H303" s="40">
        <f t="shared" si="32"/>
        <v>0</v>
      </c>
      <c r="I303" s="49">
        <v>9310590.1300000008</v>
      </c>
    </row>
    <row r="304" spans="1:9" x14ac:dyDescent="0.25">
      <c r="A304" s="39" t="s">
        <v>54</v>
      </c>
      <c r="B304" s="29" t="s">
        <v>365</v>
      </c>
      <c r="C304" s="29" t="s">
        <v>86</v>
      </c>
      <c r="D304" s="29" t="s">
        <v>81</v>
      </c>
      <c r="E304" s="29" t="s">
        <v>470</v>
      </c>
      <c r="F304" s="29" t="s">
        <v>108</v>
      </c>
      <c r="G304" s="40">
        <v>15</v>
      </c>
      <c r="H304" s="40">
        <v>0</v>
      </c>
      <c r="I304" s="49"/>
    </row>
    <row r="305" spans="1:9" ht="51.75" x14ac:dyDescent="0.25">
      <c r="A305" s="39" t="s">
        <v>375</v>
      </c>
      <c r="B305" s="29" t="s">
        <v>365</v>
      </c>
      <c r="C305" s="29" t="s">
        <v>86</v>
      </c>
      <c r="D305" s="29" t="s">
        <v>81</v>
      </c>
      <c r="E305" s="29" t="s">
        <v>334</v>
      </c>
      <c r="F305" s="29"/>
      <c r="G305" s="40">
        <f t="shared" ref="G305:H307" si="33">G306</f>
        <v>50</v>
      </c>
      <c r="H305" s="40">
        <f t="shared" si="33"/>
        <v>0</v>
      </c>
      <c r="I305" s="49"/>
    </row>
    <row r="306" spans="1:9" ht="51.75" x14ac:dyDescent="0.25">
      <c r="A306" s="39" t="s">
        <v>459</v>
      </c>
      <c r="B306" s="29" t="s">
        <v>365</v>
      </c>
      <c r="C306" s="29" t="s">
        <v>86</v>
      </c>
      <c r="D306" s="29" t="s">
        <v>81</v>
      </c>
      <c r="E306" s="29" t="s">
        <v>471</v>
      </c>
      <c r="F306" s="29"/>
      <c r="G306" s="40">
        <f t="shared" si="33"/>
        <v>50</v>
      </c>
      <c r="H306" s="40">
        <f t="shared" si="33"/>
        <v>0</v>
      </c>
      <c r="I306" s="49"/>
    </row>
    <row r="307" spans="1:9" ht="39" x14ac:dyDescent="0.25">
      <c r="A307" s="39" t="s">
        <v>53</v>
      </c>
      <c r="B307" s="29" t="s">
        <v>365</v>
      </c>
      <c r="C307" s="29" t="s">
        <v>86</v>
      </c>
      <c r="D307" s="29" t="s">
        <v>81</v>
      </c>
      <c r="E307" s="29" t="s">
        <v>471</v>
      </c>
      <c r="F307" s="29" t="s">
        <v>107</v>
      </c>
      <c r="G307" s="40">
        <f t="shared" si="33"/>
        <v>50</v>
      </c>
      <c r="H307" s="40">
        <f t="shared" si="33"/>
        <v>0</v>
      </c>
      <c r="I307" s="49"/>
    </row>
    <row r="308" spans="1:9" x14ac:dyDescent="0.25">
      <c r="A308" s="39" t="s">
        <v>54</v>
      </c>
      <c r="B308" s="29" t="s">
        <v>365</v>
      </c>
      <c r="C308" s="29" t="s">
        <v>86</v>
      </c>
      <c r="D308" s="29" t="s">
        <v>81</v>
      </c>
      <c r="E308" s="29" t="s">
        <v>471</v>
      </c>
      <c r="F308" s="29" t="s">
        <v>108</v>
      </c>
      <c r="G308" s="40">
        <v>50</v>
      </c>
      <c r="H308" s="40">
        <v>0</v>
      </c>
      <c r="I308" s="49"/>
    </row>
    <row r="309" spans="1:9" x14ac:dyDescent="0.25">
      <c r="A309" s="34" t="s">
        <v>72</v>
      </c>
      <c r="B309" s="37" t="s">
        <v>365</v>
      </c>
      <c r="C309" s="37">
        <v>10</v>
      </c>
      <c r="D309" s="37"/>
      <c r="E309" s="37"/>
      <c r="F309" s="37"/>
      <c r="G309" s="38">
        <f t="shared" ref="G309:H314" si="34">G310</f>
        <v>480</v>
      </c>
      <c r="H309" s="38">
        <f t="shared" si="34"/>
        <v>0</v>
      </c>
      <c r="I309" s="49"/>
    </row>
    <row r="310" spans="1:9" x14ac:dyDescent="0.25">
      <c r="A310" s="34" t="s">
        <v>73</v>
      </c>
      <c r="B310" s="37" t="s">
        <v>365</v>
      </c>
      <c r="C310" s="37">
        <v>10</v>
      </c>
      <c r="D310" s="37" t="s">
        <v>81</v>
      </c>
      <c r="E310" s="37"/>
      <c r="F310" s="37"/>
      <c r="G310" s="38">
        <f t="shared" si="34"/>
        <v>480</v>
      </c>
      <c r="H310" s="38">
        <f t="shared" si="34"/>
        <v>0</v>
      </c>
      <c r="I310" s="49">
        <v>1947392.23</v>
      </c>
    </row>
    <row r="311" spans="1:9" ht="39" x14ac:dyDescent="0.25">
      <c r="A311" s="39" t="s">
        <v>337</v>
      </c>
      <c r="B311" s="29" t="s">
        <v>365</v>
      </c>
      <c r="C311" s="29" t="s">
        <v>318</v>
      </c>
      <c r="D311" s="29" t="s">
        <v>81</v>
      </c>
      <c r="E311" s="29" t="s">
        <v>113</v>
      </c>
      <c r="F311" s="29"/>
      <c r="G311" s="40">
        <f t="shared" si="34"/>
        <v>480</v>
      </c>
      <c r="H311" s="40">
        <f t="shared" si="34"/>
        <v>0</v>
      </c>
      <c r="I311" s="49"/>
    </row>
    <row r="312" spans="1:9" ht="64.5" x14ac:dyDescent="0.25">
      <c r="A312" s="39" t="s">
        <v>338</v>
      </c>
      <c r="B312" s="29" t="s">
        <v>365</v>
      </c>
      <c r="C312" s="29" t="s">
        <v>318</v>
      </c>
      <c r="D312" s="29" t="s">
        <v>81</v>
      </c>
      <c r="E312" s="29" t="s">
        <v>335</v>
      </c>
      <c r="F312" s="29"/>
      <c r="G312" s="40">
        <f t="shared" si="34"/>
        <v>480</v>
      </c>
      <c r="H312" s="40">
        <f t="shared" si="34"/>
        <v>0</v>
      </c>
      <c r="I312" s="49"/>
    </row>
    <row r="313" spans="1:9" ht="64.5" x14ac:dyDescent="0.25">
      <c r="A313" s="39" t="s">
        <v>349</v>
      </c>
      <c r="B313" s="29" t="s">
        <v>365</v>
      </c>
      <c r="C313" s="29" t="s">
        <v>318</v>
      </c>
      <c r="D313" s="29" t="s">
        <v>81</v>
      </c>
      <c r="E313" s="29" t="s">
        <v>336</v>
      </c>
      <c r="F313" s="29"/>
      <c r="G313" s="40">
        <f t="shared" si="34"/>
        <v>480</v>
      </c>
      <c r="H313" s="40">
        <f t="shared" si="34"/>
        <v>0</v>
      </c>
      <c r="I313" s="49"/>
    </row>
    <row r="314" spans="1:9" ht="26.25" x14ac:dyDescent="0.25">
      <c r="A314" s="39" t="s">
        <v>38</v>
      </c>
      <c r="B314" s="29" t="s">
        <v>365</v>
      </c>
      <c r="C314" s="29" t="s">
        <v>318</v>
      </c>
      <c r="D314" s="29" t="s">
        <v>81</v>
      </c>
      <c r="E314" s="29" t="s">
        <v>336</v>
      </c>
      <c r="F314" s="29" t="s">
        <v>325</v>
      </c>
      <c r="G314" s="40">
        <f t="shared" si="34"/>
        <v>480</v>
      </c>
      <c r="H314" s="40">
        <f t="shared" si="34"/>
        <v>0</v>
      </c>
      <c r="I314" s="49">
        <v>720000</v>
      </c>
    </row>
    <row r="315" spans="1:9" ht="26.25" x14ac:dyDescent="0.25">
      <c r="A315" s="39" t="s">
        <v>74</v>
      </c>
      <c r="B315" s="29" t="s">
        <v>365</v>
      </c>
      <c r="C315" s="29" t="s">
        <v>318</v>
      </c>
      <c r="D315" s="29" t="s">
        <v>81</v>
      </c>
      <c r="E315" s="29" t="s">
        <v>336</v>
      </c>
      <c r="F315" s="29" t="s">
        <v>326</v>
      </c>
      <c r="G315" s="40">
        <v>480</v>
      </c>
      <c r="H315" s="40">
        <v>0</v>
      </c>
      <c r="I315" s="49"/>
    </row>
    <row r="316" spans="1:9" x14ac:dyDescent="0.25">
      <c r="A316" s="34" t="s">
        <v>75</v>
      </c>
      <c r="B316" s="37" t="s">
        <v>365</v>
      </c>
      <c r="C316" s="37">
        <v>11</v>
      </c>
      <c r="D316" s="37"/>
      <c r="E316" s="37"/>
      <c r="F316" s="37"/>
      <c r="G316" s="38">
        <f>G317+G343</f>
        <v>124062.1</v>
      </c>
      <c r="H316" s="38">
        <f>H317+H343</f>
        <v>0</v>
      </c>
      <c r="I316" s="49"/>
    </row>
    <row r="317" spans="1:9" x14ac:dyDescent="0.25">
      <c r="A317" s="34" t="s">
        <v>76</v>
      </c>
      <c r="B317" s="37" t="s">
        <v>365</v>
      </c>
      <c r="C317" s="37">
        <v>11</v>
      </c>
      <c r="D317" s="37" t="s">
        <v>81</v>
      </c>
      <c r="E317" s="37"/>
      <c r="F317" s="37"/>
      <c r="G317" s="38">
        <f>G318+G333</f>
        <v>35159.800000000003</v>
      </c>
      <c r="H317" s="38">
        <f>H318+H333</f>
        <v>0</v>
      </c>
      <c r="I317" s="49"/>
    </row>
    <row r="318" spans="1:9" ht="39" x14ac:dyDescent="0.25">
      <c r="A318" s="39" t="s">
        <v>77</v>
      </c>
      <c r="B318" s="29" t="s">
        <v>365</v>
      </c>
      <c r="C318" s="29">
        <v>11</v>
      </c>
      <c r="D318" s="29" t="s">
        <v>81</v>
      </c>
      <c r="E318" s="29" t="s">
        <v>161</v>
      </c>
      <c r="F318" s="29"/>
      <c r="G318" s="40">
        <f>SUM(G319+G328)</f>
        <v>35073</v>
      </c>
      <c r="H318" s="40">
        <f>SUM(H319+H328)</f>
        <v>0</v>
      </c>
      <c r="I318" s="49">
        <v>210128</v>
      </c>
    </row>
    <row r="319" spans="1:9" ht="39" x14ac:dyDescent="0.25">
      <c r="A319" s="39" t="s">
        <v>239</v>
      </c>
      <c r="B319" s="29" t="s">
        <v>365</v>
      </c>
      <c r="C319" s="29">
        <v>11</v>
      </c>
      <c r="D319" s="29" t="s">
        <v>81</v>
      </c>
      <c r="E319" s="29" t="s">
        <v>240</v>
      </c>
      <c r="F319" s="29"/>
      <c r="G319" s="40">
        <f>SUM(G320+G324)</f>
        <v>34893</v>
      </c>
      <c r="H319" s="40">
        <f>SUM(H320+H324)</f>
        <v>0</v>
      </c>
      <c r="I319" s="49"/>
    </row>
    <row r="320" spans="1:9" ht="64.5" x14ac:dyDescent="0.25">
      <c r="A320" s="39" t="s">
        <v>320</v>
      </c>
      <c r="B320" s="29" t="s">
        <v>365</v>
      </c>
      <c r="C320" s="29">
        <v>11</v>
      </c>
      <c r="D320" s="29" t="s">
        <v>81</v>
      </c>
      <c r="E320" s="29" t="s">
        <v>241</v>
      </c>
      <c r="F320" s="29"/>
      <c r="G320" s="40">
        <f>SUM(G321)</f>
        <v>34738</v>
      </c>
      <c r="H320" s="40">
        <f>SUM(H321)</f>
        <v>0</v>
      </c>
      <c r="I320" s="49"/>
    </row>
    <row r="321" spans="1:9" ht="51" x14ac:dyDescent="0.25">
      <c r="A321" s="43" t="s">
        <v>461</v>
      </c>
      <c r="B321" s="29" t="s">
        <v>365</v>
      </c>
      <c r="C321" s="29" t="s">
        <v>164</v>
      </c>
      <c r="D321" s="29" t="s">
        <v>81</v>
      </c>
      <c r="E321" s="29" t="s">
        <v>472</v>
      </c>
      <c r="F321" s="29"/>
      <c r="G321" s="40">
        <f>G322</f>
        <v>34738</v>
      </c>
      <c r="H321" s="40">
        <f>H322</f>
        <v>0</v>
      </c>
      <c r="I321" s="49"/>
    </row>
    <row r="322" spans="1:9" ht="39" x14ac:dyDescent="0.25">
      <c r="A322" s="39" t="s">
        <v>53</v>
      </c>
      <c r="B322" s="29" t="s">
        <v>365</v>
      </c>
      <c r="C322" s="29" t="s">
        <v>164</v>
      </c>
      <c r="D322" s="29" t="s">
        <v>81</v>
      </c>
      <c r="E322" s="29" t="s">
        <v>472</v>
      </c>
      <c r="F322" s="29" t="s">
        <v>107</v>
      </c>
      <c r="G322" s="40">
        <f>G323</f>
        <v>34738</v>
      </c>
      <c r="H322" s="40">
        <f>H323</f>
        <v>0</v>
      </c>
      <c r="I322" s="49"/>
    </row>
    <row r="323" spans="1:9" x14ac:dyDescent="0.25">
      <c r="A323" s="39" t="s">
        <v>54</v>
      </c>
      <c r="B323" s="29" t="s">
        <v>365</v>
      </c>
      <c r="C323" s="29" t="s">
        <v>164</v>
      </c>
      <c r="D323" s="29" t="s">
        <v>81</v>
      </c>
      <c r="E323" s="29" t="s">
        <v>472</v>
      </c>
      <c r="F323" s="29" t="s">
        <v>108</v>
      </c>
      <c r="G323" s="40">
        <v>34738</v>
      </c>
      <c r="H323" s="40">
        <v>0</v>
      </c>
      <c r="I323" s="49">
        <v>100000</v>
      </c>
    </row>
    <row r="324" spans="1:9" ht="26.25" x14ac:dyDescent="0.25">
      <c r="A324" s="39" t="s">
        <v>165</v>
      </c>
      <c r="B324" s="29" t="s">
        <v>365</v>
      </c>
      <c r="C324" s="29" t="s">
        <v>164</v>
      </c>
      <c r="D324" s="29" t="s">
        <v>81</v>
      </c>
      <c r="E324" s="29" t="s">
        <v>242</v>
      </c>
      <c r="F324" s="29"/>
      <c r="G324" s="40">
        <f>SUM(G325)</f>
        <v>155</v>
      </c>
      <c r="H324" s="40">
        <f>SUM(H325)</f>
        <v>0</v>
      </c>
      <c r="I324" s="49"/>
    </row>
    <row r="325" spans="1:9" ht="51.75" x14ac:dyDescent="0.25">
      <c r="A325" s="39" t="s">
        <v>459</v>
      </c>
      <c r="B325" s="29" t="s">
        <v>365</v>
      </c>
      <c r="C325" s="29" t="s">
        <v>164</v>
      </c>
      <c r="D325" s="29" t="s">
        <v>81</v>
      </c>
      <c r="E325" s="29" t="s">
        <v>473</v>
      </c>
      <c r="F325" s="29"/>
      <c r="G325" s="40">
        <f>G326</f>
        <v>155</v>
      </c>
      <c r="H325" s="40">
        <f>H326</f>
        <v>0</v>
      </c>
      <c r="I325" s="49"/>
    </row>
    <row r="326" spans="1:9" ht="39" x14ac:dyDescent="0.25">
      <c r="A326" s="39" t="s">
        <v>53</v>
      </c>
      <c r="B326" s="29" t="s">
        <v>365</v>
      </c>
      <c r="C326" s="29" t="s">
        <v>164</v>
      </c>
      <c r="D326" s="29" t="s">
        <v>81</v>
      </c>
      <c r="E326" s="29" t="s">
        <v>473</v>
      </c>
      <c r="F326" s="29" t="s">
        <v>107</v>
      </c>
      <c r="G326" s="40">
        <f>G327</f>
        <v>155</v>
      </c>
      <c r="H326" s="40">
        <f>H327</f>
        <v>0</v>
      </c>
      <c r="I326" s="49"/>
    </row>
    <row r="327" spans="1:9" x14ac:dyDescent="0.25">
      <c r="A327" s="39" t="s">
        <v>54</v>
      </c>
      <c r="B327" s="29" t="s">
        <v>365</v>
      </c>
      <c r="C327" s="29" t="s">
        <v>164</v>
      </c>
      <c r="D327" s="29" t="s">
        <v>81</v>
      </c>
      <c r="E327" s="29" t="s">
        <v>473</v>
      </c>
      <c r="F327" s="29" t="s">
        <v>108</v>
      </c>
      <c r="G327" s="40">
        <v>155</v>
      </c>
      <c r="H327" s="40">
        <v>0</v>
      </c>
      <c r="I327" s="49"/>
    </row>
    <row r="328" spans="1:9" ht="51.75" x14ac:dyDescent="0.25">
      <c r="A328" s="39" t="s">
        <v>243</v>
      </c>
      <c r="B328" s="29" t="s">
        <v>365</v>
      </c>
      <c r="C328" s="29" t="s">
        <v>164</v>
      </c>
      <c r="D328" s="29" t="s">
        <v>81</v>
      </c>
      <c r="E328" s="29" t="s">
        <v>162</v>
      </c>
      <c r="F328" s="29"/>
      <c r="G328" s="40">
        <f>SUM(G329)</f>
        <v>180</v>
      </c>
      <c r="H328" s="40">
        <f>SUM(H329)</f>
        <v>0</v>
      </c>
      <c r="I328" s="49"/>
    </row>
    <row r="329" spans="1:9" ht="39" x14ac:dyDescent="0.25">
      <c r="A329" s="39" t="s">
        <v>244</v>
      </c>
      <c r="B329" s="29" t="s">
        <v>365</v>
      </c>
      <c r="C329" s="29" t="s">
        <v>164</v>
      </c>
      <c r="D329" s="29" t="s">
        <v>81</v>
      </c>
      <c r="E329" s="29" t="s">
        <v>163</v>
      </c>
      <c r="F329" s="29"/>
      <c r="G329" s="40">
        <f t="shared" ref="G329:H331" si="35">G330</f>
        <v>180</v>
      </c>
      <c r="H329" s="40">
        <f t="shared" si="35"/>
        <v>0</v>
      </c>
      <c r="I329" s="49"/>
    </row>
    <row r="330" spans="1:9" ht="51.75" x14ac:dyDescent="0.25">
      <c r="A330" s="39" t="s">
        <v>459</v>
      </c>
      <c r="B330" s="29" t="s">
        <v>365</v>
      </c>
      <c r="C330" s="29" t="s">
        <v>164</v>
      </c>
      <c r="D330" s="29" t="s">
        <v>81</v>
      </c>
      <c r="E330" s="29" t="s">
        <v>474</v>
      </c>
      <c r="F330" s="29"/>
      <c r="G330" s="40">
        <f t="shared" si="35"/>
        <v>180</v>
      </c>
      <c r="H330" s="40">
        <f t="shared" si="35"/>
        <v>0</v>
      </c>
      <c r="I330" s="49"/>
    </row>
    <row r="331" spans="1:9" ht="39" x14ac:dyDescent="0.25">
      <c r="A331" s="39" t="s">
        <v>53</v>
      </c>
      <c r="B331" s="29" t="s">
        <v>365</v>
      </c>
      <c r="C331" s="29" t="s">
        <v>164</v>
      </c>
      <c r="D331" s="29" t="s">
        <v>81</v>
      </c>
      <c r="E331" s="29" t="s">
        <v>474</v>
      </c>
      <c r="F331" s="29" t="s">
        <v>107</v>
      </c>
      <c r="G331" s="40">
        <f t="shared" si="35"/>
        <v>180</v>
      </c>
      <c r="H331" s="40">
        <f t="shared" si="35"/>
        <v>0</v>
      </c>
      <c r="I331" s="49"/>
    </row>
    <row r="332" spans="1:9" x14ac:dyDescent="0.25">
      <c r="A332" s="39" t="s">
        <v>54</v>
      </c>
      <c r="B332" s="29" t="s">
        <v>365</v>
      </c>
      <c r="C332" s="29" t="s">
        <v>164</v>
      </c>
      <c r="D332" s="29" t="s">
        <v>81</v>
      </c>
      <c r="E332" s="29" t="s">
        <v>474</v>
      </c>
      <c r="F332" s="29" t="s">
        <v>108</v>
      </c>
      <c r="G332" s="40">
        <v>180</v>
      </c>
      <c r="H332" s="40">
        <v>0</v>
      </c>
      <c r="I332" s="49"/>
    </row>
    <row r="333" spans="1:9" ht="64.5" x14ac:dyDescent="0.25">
      <c r="A333" s="39" t="s">
        <v>329</v>
      </c>
      <c r="B333" s="29" t="s">
        <v>365</v>
      </c>
      <c r="C333" s="29" t="s">
        <v>164</v>
      </c>
      <c r="D333" s="29" t="s">
        <v>81</v>
      </c>
      <c r="E333" s="29" t="s">
        <v>330</v>
      </c>
      <c r="F333" s="29"/>
      <c r="G333" s="40">
        <f>G334</f>
        <v>86.8</v>
      </c>
      <c r="H333" s="40">
        <f>H334</f>
        <v>0</v>
      </c>
      <c r="I333" s="49"/>
    </row>
    <row r="334" spans="1:9" ht="128.25" x14ac:dyDescent="0.25">
      <c r="A334" s="39" t="s">
        <v>342</v>
      </c>
      <c r="B334" s="29" t="s">
        <v>365</v>
      </c>
      <c r="C334" s="29" t="s">
        <v>164</v>
      </c>
      <c r="D334" s="29" t="s">
        <v>81</v>
      </c>
      <c r="E334" s="29" t="s">
        <v>331</v>
      </c>
      <c r="F334" s="29"/>
      <c r="G334" s="40">
        <f>G335+G339</f>
        <v>86.8</v>
      </c>
      <c r="H334" s="40">
        <f>H335+H339</f>
        <v>0</v>
      </c>
      <c r="I334" s="49"/>
    </row>
    <row r="335" spans="1:9" ht="51.75" x14ac:dyDescent="0.25">
      <c r="A335" s="39" t="s">
        <v>343</v>
      </c>
      <c r="B335" s="29" t="s">
        <v>365</v>
      </c>
      <c r="C335" s="29" t="s">
        <v>164</v>
      </c>
      <c r="D335" s="29" t="s">
        <v>81</v>
      </c>
      <c r="E335" s="29" t="s">
        <v>332</v>
      </c>
      <c r="F335" s="29"/>
      <c r="G335" s="40">
        <f t="shared" ref="G335:H337" si="36">G336</f>
        <v>46</v>
      </c>
      <c r="H335" s="40">
        <f t="shared" si="36"/>
        <v>0</v>
      </c>
      <c r="I335" s="49"/>
    </row>
    <row r="336" spans="1:9" ht="51.75" x14ac:dyDescent="0.25">
      <c r="A336" s="39" t="s">
        <v>459</v>
      </c>
      <c r="B336" s="29" t="s">
        <v>365</v>
      </c>
      <c r="C336" s="29" t="s">
        <v>164</v>
      </c>
      <c r="D336" s="29" t="s">
        <v>81</v>
      </c>
      <c r="E336" s="29" t="s">
        <v>469</v>
      </c>
      <c r="F336" s="29"/>
      <c r="G336" s="40">
        <f t="shared" si="36"/>
        <v>46</v>
      </c>
      <c r="H336" s="40">
        <f t="shared" si="36"/>
        <v>0</v>
      </c>
      <c r="I336" s="49"/>
    </row>
    <row r="337" spans="1:9" ht="39" x14ac:dyDescent="0.25">
      <c r="A337" s="39" t="s">
        <v>53</v>
      </c>
      <c r="B337" s="29" t="s">
        <v>365</v>
      </c>
      <c r="C337" s="29" t="s">
        <v>164</v>
      </c>
      <c r="D337" s="29" t="s">
        <v>81</v>
      </c>
      <c r="E337" s="29" t="s">
        <v>469</v>
      </c>
      <c r="F337" s="29" t="s">
        <v>107</v>
      </c>
      <c r="G337" s="40">
        <f t="shared" si="36"/>
        <v>46</v>
      </c>
      <c r="H337" s="40">
        <f t="shared" si="36"/>
        <v>0</v>
      </c>
      <c r="I337" s="49"/>
    </row>
    <row r="338" spans="1:9" x14ac:dyDescent="0.25">
      <c r="A338" s="39" t="s">
        <v>54</v>
      </c>
      <c r="B338" s="29" t="s">
        <v>365</v>
      </c>
      <c r="C338" s="29" t="s">
        <v>164</v>
      </c>
      <c r="D338" s="29" t="s">
        <v>81</v>
      </c>
      <c r="E338" s="29" t="s">
        <v>469</v>
      </c>
      <c r="F338" s="29" t="s">
        <v>108</v>
      </c>
      <c r="G338" s="40">
        <v>46</v>
      </c>
      <c r="H338" s="40">
        <v>0</v>
      </c>
      <c r="I338" s="49"/>
    </row>
    <row r="339" spans="1:9" ht="39" x14ac:dyDescent="0.25">
      <c r="A339" s="39" t="s">
        <v>344</v>
      </c>
      <c r="B339" s="29" t="s">
        <v>365</v>
      </c>
      <c r="C339" s="29" t="s">
        <v>164</v>
      </c>
      <c r="D339" s="29" t="s">
        <v>81</v>
      </c>
      <c r="E339" s="29" t="s">
        <v>333</v>
      </c>
      <c r="F339" s="29"/>
      <c r="G339" s="40">
        <f t="shared" ref="G339:H341" si="37">G340</f>
        <v>40.799999999999997</v>
      </c>
      <c r="H339" s="40">
        <f t="shared" si="37"/>
        <v>0</v>
      </c>
      <c r="I339" s="49"/>
    </row>
    <row r="340" spans="1:9" ht="51.75" x14ac:dyDescent="0.25">
      <c r="A340" s="39" t="s">
        <v>459</v>
      </c>
      <c r="B340" s="29" t="s">
        <v>365</v>
      </c>
      <c r="C340" s="29" t="s">
        <v>164</v>
      </c>
      <c r="D340" s="29" t="s">
        <v>81</v>
      </c>
      <c r="E340" s="29" t="s">
        <v>470</v>
      </c>
      <c r="F340" s="29"/>
      <c r="G340" s="40">
        <f t="shared" si="37"/>
        <v>40.799999999999997</v>
      </c>
      <c r="H340" s="40">
        <f t="shared" si="37"/>
        <v>0</v>
      </c>
      <c r="I340" s="49"/>
    </row>
    <row r="341" spans="1:9" ht="39" x14ac:dyDescent="0.25">
      <c r="A341" s="39" t="s">
        <v>53</v>
      </c>
      <c r="B341" s="29" t="s">
        <v>365</v>
      </c>
      <c r="C341" s="29" t="s">
        <v>164</v>
      </c>
      <c r="D341" s="29" t="s">
        <v>81</v>
      </c>
      <c r="E341" s="29" t="s">
        <v>470</v>
      </c>
      <c r="F341" s="29" t="s">
        <v>107</v>
      </c>
      <c r="G341" s="40">
        <f t="shared" si="37"/>
        <v>40.799999999999997</v>
      </c>
      <c r="H341" s="40">
        <f t="shared" si="37"/>
        <v>0</v>
      </c>
      <c r="I341" s="49"/>
    </row>
    <row r="342" spans="1:9" x14ac:dyDescent="0.25">
      <c r="A342" s="39" t="s">
        <v>54</v>
      </c>
      <c r="B342" s="29" t="s">
        <v>365</v>
      </c>
      <c r="C342" s="29" t="s">
        <v>164</v>
      </c>
      <c r="D342" s="29" t="s">
        <v>81</v>
      </c>
      <c r="E342" s="29" t="s">
        <v>470</v>
      </c>
      <c r="F342" s="29" t="s">
        <v>108</v>
      </c>
      <c r="G342" s="40">
        <v>40.799999999999997</v>
      </c>
      <c r="H342" s="40">
        <v>0</v>
      </c>
      <c r="I342" s="49"/>
    </row>
    <row r="343" spans="1:9" x14ac:dyDescent="0.25">
      <c r="A343" s="34" t="s">
        <v>374</v>
      </c>
      <c r="B343" s="37" t="s">
        <v>365</v>
      </c>
      <c r="C343" s="37" t="s">
        <v>164</v>
      </c>
      <c r="D343" s="37" t="s">
        <v>82</v>
      </c>
      <c r="E343" s="37"/>
      <c r="F343" s="37"/>
      <c r="G343" s="38">
        <f t="shared" ref="G343:H348" si="38">G344</f>
        <v>88902.3</v>
      </c>
      <c r="H343" s="38">
        <f t="shared" si="38"/>
        <v>0</v>
      </c>
      <c r="I343" s="49"/>
    </row>
    <row r="344" spans="1:9" ht="39" x14ac:dyDescent="0.25">
      <c r="A344" s="39" t="s">
        <v>77</v>
      </c>
      <c r="B344" s="29" t="s">
        <v>365</v>
      </c>
      <c r="C344" s="29" t="s">
        <v>164</v>
      </c>
      <c r="D344" s="29" t="s">
        <v>82</v>
      </c>
      <c r="E344" s="29" t="s">
        <v>161</v>
      </c>
      <c r="F344" s="29"/>
      <c r="G344" s="40">
        <f t="shared" si="38"/>
        <v>88902.3</v>
      </c>
      <c r="H344" s="40">
        <f t="shared" si="38"/>
        <v>0</v>
      </c>
      <c r="I344" s="49"/>
    </row>
    <row r="345" spans="1:9" ht="26.25" x14ac:dyDescent="0.25">
      <c r="A345" s="39" t="s">
        <v>376</v>
      </c>
      <c r="B345" s="29" t="s">
        <v>365</v>
      </c>
      <c r="C345" s="29" t="s">
        <v>164</v>
      </c>
      <c r="D345" s="29" t="s">
        <v>82</v>
      </c>
      <c r="E345" s="29" t="s">
        <v>362</v>
      </c>
      <c r="F345" s="29"/>
      <c r="G345" s="40">
        <f>G346</f>
        <v>88902.3</v>
      </c>
      <c r="H345" s="40">
        <f>H346</f>
        <v>0</v>
      </c>
      <c r="I345" s="49"/>
    </row>
    <row r="346" spans="1:9" ht="39" x14ac:dyDescent="0.25">
      <c r="A346" s="39" t="s">
        <v>377</v>
      </c>
      <c r="B346" s="29" t="s">
        <v>365</v>
      </c>
      <c r="C346" s="29" t="s">
        <v>164</v>
      </c>
      <c r="D346" s="29" t="s">
        <v>82</v>
      </c>
      <c r="E346" s="29" t="s">
        <v>363</v>
      </c>
      <c r="F346" s="29"/>
      <c r="G346" s="40">
        <f>G347+G350</f>
        <v>88902.3</v>
      </c>
      <c r="H346" s="40">
        <f>H347+H350</f>
        <v>0</v>
      </c>
      <c r="I346" s="49"/>
    </row>
    <row r="347" spans="1:9" ht="39" x14ac:dyDescent="0.25">
      <c r="A347" s="39" t="s">
        <v>378</v>
      </c>
      <c r="B347" s="29" t="s">
        <v>365</v>
      </c>
      <c r="C347" s="29" t="s">
        <v>164</v>
      </c>
      <c r="D347" s="29" t="s">
        <v>82</v>
      </c>
      <c r="E347" s="29" t="s">
        <v>364</v>
      </c>
      <c r="F347" s="29"/>
      <c r="G347" s="40">
        <f t="shared" si="38"/>
        <v>88800.5</v>
      </c>
      <c r="H347" s="40">
        <f t="shared" si="38"/>
        <v>0</v>
      </c>
      <c r="I347" s="49"/>
    </row>
    <row r="348" spans="1:9" ht="39" x14ac:dyDescent="0.25">
      <c r="A348" s="39" t="s">
        <v>382</v>
      </c>
      <c r="B348" s="29" t="s">
        <v>365</v>
      </c>
      <c r="C348" s="29" t="s">
        <v>164</v>
      </c>
      <c r="D348" s="29" t="s">
        <v>82</v>
      </c>
      <c r="E348" s="29" t="s">
        <v>364</v>
      </c>
      <c r="F348" s="29" t="s">
        <v>381</v>
      </c>
      <c r="G348" s="40">
        <f t="shared" si="38"/>
        <v>88800.5</v>
      </c>
      <c r="H348" s="40">
        <f t="shared" si="38"/>
        <v>0</v>
      </c>
      <c r="I348" s="49"/>
    </row>
    <row r="349" spans="1:9" x14ac:dyDescent="0.25">
      <c r="A349" s="39" t="s">
        <v>379</v>
      </c>
      <c r="B349" s="29" t="s">
        <v>365</v>
      </c>
      <c r="C349" s="29" t="s">
        <v>164</v>
      </c>
      <c r="D349" s="29" t="s">
        <v>82</v>
      </c>
      <c r="E349" s="29" t="s">
        <v>364</v>
      </c>
      <c r="F349" s="29" t="s">
        <v>380</v>
      </c>
      <c r="G349" s="40">
        <v>88800.5</v>
      </c>
      <c r="H349" s="40">
        <v>0</v>
      </c>
      <c r="I349" s="49"/>
    </row>
    <row r="350" spans="1:9" x14ac:dyDescent="0.25">
      <c r="A350" s="39" t="s">
        <v>166</v>
      </c>
      <c r="B350" s="29" t="s">
        <v>365</v>
      </c>
      <c r="C350" s="29" t="s">
        <v>164</v>
      </c>
      <c r="D350" s="29" t="s">
        <v>82</v>
      </c>
      <c r="E350" s="29" t="s">
        <v>475</v>
      </c>
      <c r="F350" s="29"/>
      <c r="G350" s="40">
        <f>G351</f>
        <v>101.8</v>
      </c>
      <c r="H350" s="40">
        <f>H351</f>
        <v>0</v>
      </c>
      <c r="I350" s="49"/>
    </row>
    <row r="351" spans="1:9" ht="39" x14ac:dyDescent="0.25">
      <c r="A351" s="39" t="s">
        <v>250</v>
      </c>
      <c r="B351" s="29" t="s">
        <v>365</v>
      </c>
      <c r="C351" s="29" t="s">
        <v>164</v>
      </c>
      <c r="D351" s="29" t="s">
        <v>82</v>
      </c>
      <c r="E351" s="29" t="s">
        <v>475</v>
      </c>
      <c r="F351" s="29" t="s">
        <v>94</v>
      </c>
      <c r="G351" s="40">
        <f>G352</f>
        <v>101.8</v>
      </c>
      <c r="H351" s="40">
        <f>H352</f>
        <v>0</v>
      </c>
      <c r="I351" s="49"/>
    </row>
    <row r="352" spans="1:9" ht="39" x14ac:dyDescent="0.25">
      <c r="A352" s="39" t="s">
        <v>37</v>
      </c>
      <c r="B352" s="29" t="s">
        <v>365</v>
      </c>
      <c r="C352" s="29" t="s">
        <v>164</v>
      </c>
      <c r="D352" s="29" t="s">
        <v>82</v>
      </c>
      <c r="E352" s="29" t="s">
        <v>475</v>
      </c>
      <c r="F352" s="29" t="s">
        <v>95</v>
      </c>
      <c r="G352" s="40">
        <v>101.8</v>
      </c>
      <c r="H352" s="40">
        <v>0</v>
      </c>
      <c r="I352" s="49"/>
    </row>
    <row r="353" spans="1:9" ht="39" x14ac:dyDescent="0.25">
      <c r="A353" s="34" t="s">
        <v>264</v>
      </c>
      <c r="B353" s="37" t="s">
        <v>365</v>
      </c>
      <c r="C353" s="37">
        <v>14</v>
      </c>
      <c r="D353" s="37"/>
      <c r="E353" s="37"/>
      <c r="F353" s="37"/>
      <c r="G353" s="38">
        <f t="shared" ref="G353:H355" si="39">G354</f>
        <v>5040.3999999999996</v>
      </c>
      <c r="H353" s="38">
        <f t="shared" si="39"/>
        <v>0</v>
      </c>
      <c r="I353" s="49"/>
    </row>
    <row r="354" spans="1:9" ht="26.25" x14ac:dyDescent="0.25">
      <c r="A354" s="34" t="s">
        <v>78</v>
      </c>
      <c r="B354" s="37" t="s">
        <v>365</v>
      </c>
      <c r="C354" s="37">
        <v>14</v>
      </c>
      <c r="D354" s="37" t="s">
        <v>83</v>
      </c>
      <c r="E354" s="37"/>
      <c r="F354" s="37"/>
      <c r="G354" s="38">
        <f t="shared" si="39"/>
        <v>5040.3999999999996</v>
      </c>
      <c r="H354" s="38">
        <f t="shared" si="39"/>
        <v>0</v>
      </c>
      <c r="I354" s="49"/>
    </row>
    <row r="355" spans="1:9" ht="39" x14ac:dyDescent="0.25">
      <c r="A355" s="39" t="s">
        <v>40</v>
      </c>
      <c r="B355" s="29" t="s">
        <v>365</v>
      </c>
      <c r="C355" s="29">
        <v>14</v>
      </c>
      <c r="D355" s="29" t="s">
        <v>83</v>
      </c>
      <c r="E355" s="29" t="s">
        <v>121</v>
      </c>
      <c r="F355" s="29"/>
      <c r="G355" s="40">
        <f t="shared" si="39"/>
        <v>5040.3999999999996</v>
      </c>
      <c r="H355" s="40">
        <f t="shared" si="39"/>
        <v>0</v>
      </c>
      <c r="I355" s="49"/>
    </row>
    <row r="356" spans="1:9" ht="39" x14ac:dyDescent="0.25">
      <c r="A356" s="39" t="s">
        <v>158</v>
      </c>
      <c r="B356" s="29" t="s">
        <v>365</v>
      </c>
      <c r="C356" s="29" t="s">
        <v>96</v>
      </c>
      <c r="D356" s="29" t="s">
        <v>83</v>
      </c>
      <c r="E356" s="29" t="s">
        <v>159</v>
      </c>
      <c r="F356" s="29"/>
      <c r="G356" s="40">
        <f t="shared" ref="G356:H358" si="40">SUM(G357)</f>
        <v>5040.3999999999996</v>
      </c>
      <c r="H356" s="40">
        <f t="shared" si="40"/>
        <v>0</v>
      </c>
      <c r="I356" s="49"/>
    </row>
    <row r="357" spans="1:9" ht="51.75" x14ac:dyDescent="0.25">
      <c r="A357" s="39" t="s">
        <v>160</v>
      </c>
      <c r="B357" s="29" t="s">
        <v>365</v>
      </c>
      <c r="C357" s="29" t="s">
        <v>96</v>
      </c>
      <c r="D357" s="29" t="s">
        <v>83</v>
      </c>
      <c r="E357" s="29" t="s">
        <v>292</v>
      </c>
      <c r="F357" s="29"/>
      <c r="G357" s="40">
        <f t="shared" si="40"/>
        <v>5040.3999999999996</v>
      </c>
      <c r="H357" s="40">
        <f t="shared" si="40"/>
        <v>0</v>
      </c>
      <c r="I357" s="49"/>
    </row>
    <row r="358" spans="1:9" ht="39" x14ac:dyDescent="0.25">
      <c r="A358" s="39" t="s">
        <v>373</v>
      </c>
      <c r="B358" s="29" t="s">
        <v>365</v>
      </c>
      <c r="C358" s="29" t="s">
        <v>96</v>
      </c>
      <c r="D358" s="29" t="s">
        <v>83</v>
      </c>
      <c r="E358" s="29" t="s">
        <v>291</v>
      </c>
      <c r="F358" s="29"/>
      <c r="G358" s="40">
        <f t="shared" si="40"/>
        <v>5040.3999999999996</v>
      </c>
      <c r="H358" s="40">
        <f t="shared" si="40"/>
        <v>0</v>
      </c>
      <c r="I358" s="49"/>
    </row>
    <row r="359" spans="1:9" x14ac:dyDescent="0.25">
      <c r="A359" s="39" t="s">
        <v>79</v>
      </c>
      <c r="B359" s="29" t="s">
        <v>365</v>
      </c>
      <c r="C359" s="29">
        <v>14</v>
      </c>
      <c r="D359" s="29" t="s">
        <v>83</v>
      </c>
      <c r="E359" s="29" t="s">
        <v>291</v>
      </c>
      <c r="F359" s="29">
        <v>500</v>
      </c>
      <c r="G359" s="40">
        <f>G360</f>
        <v>5040.3999999999996</v>
      </c>
      <c r="H359" s="40">
        <f>H360</f>
        <v>0</v>
      </c>
      <c r="I359" s="49"/>
    </row>
    <row r="360" spans="1:9" x14ac:dyDescent="0.25">
      <c r="A360" s="39" t="s">
        <v>18</v>
      </c>
      <c r="B360" s="29" t="s">
        <v>365</v>
      </c>
      <c r="C360" s="29">
        <v>14</v>
      </c>
      <c r="D360" s="29" t="s">
        <v>83</v>
      </c>
      <c r="E360" s="29" t="s">
        <v>291</v>
      </c>
      <c r="F360" s="29">
        <v>540</v>
      </c>
      <c r="G360" s="40">
        <v>5040.3999999999996</v>
      </c>
      <c r="H360" s="40">
        <v>0</v>
      </c>
      <c r="I360" s="49"/>
    </row>
    <row r="361" spans="1:9" x14ac:dyDescent="0.25">
      <c r="A361" s="34" t="s">
        <v>80</v>
      </c>
      <c r="B361" s="29" t="s">
        <v>365</v>
      </c>
      <c r="C361" s="44"/>
      <c r="D361" s="44"/>
      <c r="E361" s="44"/>
      <c r="F361" s="44"/>
      <c r="G361" s="38">
        <f>G6+G101+G114+G172+G211+G263+G274+G309+G316+G353</f>
        <v>326479.5</v>
      </c>
      <c r="H361" s="38">
        <f>H6+H101+H114+H172+H211+H263+H274+H309+H316+H353</f>
        <v>5302.1</v>
      </c>
      <c r="I361" s="49"/>
    </row>
    <row r="362" spans="1:9" x14ac:dyDescent="0.25">
      <c r="A362" s="52"/>
      <c r="B362" s="52"/>
      <c r="C362" s="52"/>
      <c r="D362" s="52"/>
      <c r="E362" s="52"/>
      <c r="F362" s="52"/>
      <c r="G362" s="52"/>
      <c r="H362" s="53"/>
      <c r="I362" s="49" t="e">
        <f>SUM(#REF!)</f>
        <v>#REF!</v>
      </c>
    </row>
    <row r="364" spans="1:9" x14ac:dyDescent="0.25">
      <c r="G364" s="5">
        <v>197395.20000000001</v>
      </c>
    </row>
    <row r="365" spans="1:9" x14ac:dyDescent="0.25">
      <c r="G365" s="5"/>
    </row>
    <row r="366" spans="1:9" x14ac:dyDescent="0.25">
      <c r="G366" s="6"/>
    </row>
    <row r="370" spans="7:7" x14ac:dyDescent="0.25">
      <c r="G370" s="4"/>
    </row>
    <row r="375" spans="7:7" x14ac:dyDescent="0.25">
      <c r="G375" s="4"/>
    </row>
  </sheetData>
  <mergeCells count="3">
    <mergeCell ref="A1:H1"/>
    <mergeCell ref="A2:H2"/>
    <mergeCell ref="A3:H3"/>
  </mergeCells>
  <pageMargins left="0" right="0" top="0.3543307086614173" bottom="0.354330708661417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10'!Заголовки_для_печати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'приложение 9'!Заголовки_для_печати</vt:lpstr>
      <vt:lpstr>'приложение 1'!Область_печати</vt:lpstr>
      <vt:lpstr>'приложение 10'!Область_печати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7'!Область_печати</vt:lpstr>
      <vt:lpstr>'приложение 8'!Область_печати</vt:lpstr>
      <vt:lpstr>'приложение 9'!Область_печати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Stоzhkova_MI</dc:creator>
  <cp:lastModifiedBy>Ольга Волгина</cp:lastModifiedBy>
  <cp:lastPrinted>2023-12-22T07:26:05Z</cp:lastPrinted>
  <dcterms:created xsi:type="dcterms:W3CDTF">2014-04-03T03:29:57Z</dcterms:created>
  <dcterms:modified xsi:type="dcterms:W3CDTF">2024-04-09T09:52:16Z</dcterms:modified>
</cp:coreProperties>
</file>